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hiyama\Documents\Projects\Projects_JCGS\JCGS_4740\app\xlgan\test\"/>
    </mc:Choice>
  </mc:AlternateContent>
  <bookViews>
    <workbookView xWindow="0" yWindow="0" windowWidth="24555" windowHeight="12975"/>
  </bookViews>
  <sheets>
    <sheet name="Sampleカット表" sheetId="1" r:id="rId1"/>
    <sheet name="総合集計表__" sheetId="2" state="hidden" r:id="rId2"/>
  </sheets>
  <definedNames>
    <definedName name="LOIN">Sampleカット表!$K$6:$K$15</definedName>
    <definedName name="LOUP">Sampleカット表!$L$6:$L$15</definedName>
    <definedName name="LOUP予定">Sampleカット表!$J$6:$J$15</definedName>
    <definedName name="LO作画担当">Sampleカット表!$F$6:$F$15</definedName>
    <definedName name="part">Sampleカット表!$C$6:$C$15</definedName>
    <definedName name="Z_638ABA42_FEDF_45F0_8486_E5FBF321B061_.wvu.FilterData" localSheetId="0">Sampleカット表!$A$5:$S$15</definedName>
    <definedName name="ガイドIN">Sampleカット表!$R$6:$R$15</definedName>
    <definedName name="ガイドUP">Sampleカット表!$S$6:$S$15</definedName>
    <definedName name="ガイド担当">Sampleカット表!$M$6:$M$15</definedName>
    <definedName name="ガイド内容">Sampleカット表!$N$6:$N$15</definedName>
    <definedName name="カット番号">Sampleカット表!$A$6:$A$15</definedName>
    <definedName name="シート">Sampleカット表!$G$6:$G$15</definedName>
    <definedName name="優先・備考">Sampleカット表!$E$6:$E$15</definedName>
  </definedNames>
  <calcPr calcId="152511"/>
</workbook>
</file>

<file path=xl/calcChain.xml><?xml version="1.0" encoding="utf-8"?>
<calcChain xmlns="http://schemas.openxmlformats.org/spreadsheetml/2006/main">
  <c r="F80" i="2" l="1"/>
  <c r="E80" i="2"/>
  <c r="G80" i="2" s="1"/>
  <c r="D80" i="2"/>
  <c r="H80" i="2" s="1"/>
  <c r="P76" i="2"/>
  <c r="O76" i="2"/>
  <c r="N76" i="2"/>
  <c r="F76" i="2"/>
  <c r="G76" i="2" s="1"/>
  <c r="E76" i="2"/>
  <c r="D76" i="2"/>
  <c r="H76" i="2" s="1"/>
  <c r="O72" i="2"/>
  <c r="N72" i="2"/>
  <c r="P72" i="2" s="1"/>
  <c r="M72" i="2"/>
  <c r="Q72" i="2" s="1"/>
  <c r="F72" i="2"/>
  <c r="H72" i="2" s="1"/>
  <c r="E72" i="2"/>
  <c r="G72" i="2" s="1"/>
  <c r="D72" i="2"/>
  <c r="O68" i="2"/>
  <c r="N68" i="2"/>
  <c r="P68" i="2" s="1"/>
  <c r="F68" i="2"/>
  <c r="E68" i="2"/>
  <c r="G68" i="2" s="1"/>
  <c r="H64" i="2"/>
  <c r="F63" i="2"/>
  <c r="E63" i="2"/>
  <c r="G63" i="2" s="1"/>
  <c r="Q62" i="2"/>
  <c r="H62" i="2"/>
  <c r="O61" i="2"/>
  <c r="N61" i="2"/>
  <c r="P61" i="2" s="1"/>
  <c r="F61" i="2"/>
  <c r="E61" i="2"/>
  <c r="G61" i="2" s="1"/>
  <c r="G56" i="2"/>
  <c r="F56" i="2"/>
  <c r="E56" i="2"/>
  <c r="C56" i="2"/>
  <c r="O55" i="2"/>
  <c r="N55" i="2"/>
  <c r="P55" i="2" s="1"/>
  <c r="L55" i="2"/>
  <c r="G55" i="2"/>
  <c r="F55" i="2"/>
  <c r="E55" i="2"/>
  <c r="C55" i="2"/>
  <c r="P54" i="2"/>
  <c r="O54" i="2"/>
  <c r="N54" i="2"/>
  <c r="L54" i="2"/>
  <c r="G54" i="2"/>
  <c r="F54" i="2"/>
  <c r="E54" i="2"/>
  <c r="C54" i="2"/>
  <c r="O53" i="2"/>
  <c r="N53" i="2"/>
  <c r="P53" i="2" s="1"/>
  <c r="L53" i="2"/>
  <c r="G53" i="2"/>
  <c r="F53" i="2"/>
  <c r="E53" i="2"/>
  <c r="C53" i="2"/>
  <c r="O50" i="2"/>
  <c r="N50" i="2"/>
  <c r="P50" i="2" s="1"/>
  <c r="M50" i="2"/>
  <c r="Q50" i="2" s="1"/>
  <c r="F50" i="2"/>
  <c r="H50" i="2" s="1"/>
  <c r="E50" i="2"/>
  <c r="G50" i="2" s="1"/>
  <c r="D50" i="2"/>
  <c r="Q49" i="2"/>
  <c r="O49" i="2"/>
  <c r="N49" i="2"/>
  <c r="P49" i="2" s="1"/>
  <c r="M49" i="2"/>
  <c r="F49" i="2"/>
  <c r="H49" i="2" s="1"/>
  <c r="E49" i="2"/>
  <c r="D49" i="2"/>
  <c r="O48" i="2"/>
  <c r="N48" i="2"/>
  <c r="P48" i="2" s="1"/>
  <c r="M48" i="2"/>
  <c r="Q48" i="2" s="1"/>
  <c r="H48" i="2"/>
  <c r="G48" i="2"/>
  <c r="F48" i="2"/>
  <c r="E48" i="2"/>
  <c r="D48" i="2"/>
  <c r="O47" i="2"/>
  <c r="O52" i="2" s="1"/>
  <c r="N47" i="2"/>
  <c r="P47" i="2" s="1"/>
  <c r="P52" i="2" s="1"/>
  <c r="M47" i="2"/>
  <c r="M52" i="2" s="1"/>
  <c r="F47" i="2"/>
  <c r="F52" i="2" s="1"/>
  <c r="E47" i="2"/>
  <c r="G47" i="2" s="1"/>
  <c r="D47" i="2"/>
  <c r="D52" i="2" s="1"/>
  <c r="P42" i="2"/>
  <c r="O42" i="2"/>
  <c r="N42" i="2"/>
  <c r="P40" i="2"/>
  <c r="O40" i="2"/>
  <c r="N40" i="2"/>
  <c r="G40" i="2"/>
  <c r="F40" i="2"/>
  <c r="E40" i="2"/>
  <c r="Q39" i="2"/>
  <c r="P39" i="2"/>
  <c r="O39" i="2"/>
  <c r="N39" i="2"/>
  <c r="L39" i="2"/>
  <c r="M39" i="2" s="1"/>
  <c r="H39" i="2"/>
  <c r="G39" i="2"/>
  <c r="F39" i="2"/>
  <c r="E39" i="2"/>
  <c r="D39" i="2"/>
  <c r="C39" i="2"/>
  <c r="O38" i="2"/>
  <c r="N38" i="2"/>
  <c r="L38" i="2"/>
  <c r="M38" i="2" s="1"/>
  <c r="H38" i="2"/>
  <c r="C38" i="2"/>
  <c r="G38" i="2" s="1"/>
  <c r="Q37" i="2"/>
  <c r="P37" i="2"/>
  <c r="O37" i="2"/>
  <c r="N37" i="2"/>
  <c r="L37" i="2"/>
  <c r="M37" i="2" s="1"/>
  <c r="H37" i="2"/>
  <c r="G37" i="2"/>
  <c r="F37" i="2"/>
  <c r="E37" i="2"/>
  <c r="D37" i="2"/>
  <c r="C37" i="2"/>
  <c r="O36" i="2"/>
  <c r="N36" i="2"/>
  <c r="L36" i="2"/>
  <c r="M36" i="2" s="1"/>
  <c r="H36" i="2"/>
  <c r="C36" i="2"/>
  <c r="G36" i="2" s="1"/>
  <c r="F35" i="2"/>
  <c r="G35" i="2" s="1"/>
  <c r="E35" i="2"/>
  <c r="C35" i="2"/>
  <c r="P34" i="2"/>
  <c r="O34" i="2"/>
  <c r="N34" i="2"/>
  <c r="L34" i="2"/>
  <c r="F34" i="2"/>
  <c r="E34" i="2"/>
  <c r="G34" i="2" s="1"/>
  <c r="C34" i="2"/>
  <c r="P33" i="2"/>
  <c r="O33" i="2"/>
  <c r="N33" i="2"/>
  <c r="L33" i="2"/>
  <c r="F33" i="2"/>
  <c r="E33" i="2"/>
  <c r="G33" i="2" s="1"/>
  <c r="C33" i="2"/>
  <c r="P32" i="2"/>
  <c r="O32" i="2"/>
  <c r="N32" i="2"/>
  <c r="L32" i="2"/>
  <c r="F32" i="2"/>
  <c r="E32" i="2"/>
  <c r="G32" i="2" s="1"/>
  <c r="C32" i="2"/>
  <c r="O30" i="2"/>
  <c r="N30" i="2"/>
  <c r="P30" i="2" s="1"/>
  <c r="M30" i="2"/>
  <c r="Q30" i="2" s="1"/>
  <c r="H30" i="2"/>
  <c r="G30" i="2"/>
  <c r="F30" i="2"/>
  <c r="E30" i="2"/>
  <c r="D30" i="2"/>
  <c r="Q29" i="2"/>
  <c r="P29" i="2"/>
  <c r="M29" i="2"/>
  <c r="L29" i="2"/>
  <c r="O29" i="2" s="1"/>
  <c r="F29" i="2"/>
  <c r="E29" i="2"/>
  <c r="C29" i="2"/>
  <c r="D29" i="2" s="1"/>
  <c r="L28" i="2"/>
  <c r="Q28" i="2" s="1"/>
  <c r="H28" i="2"/>
  <c r="G28" i="2"/>
  <c r="F28" i="2"/>
  <c r="E28" i="2"/>
  <c r="C28" i="2"/>
  <c r="D28" i="2" s="1"/>
  <c r="Q27" i="2"/>
  <c r="P27" i="2"/>
  <c r="M27" i="2"/>
  <c r="L27" i="2"/>
  <c r="O27" i="2" s="1"/>
  <c r="F27" i="2"/>
  <c r="E27" i="2"/>
  <c r="C27" i="2"/>
  <c r="D27" i="2" s="1"/>
  <c r="L26" i="2"/>
  <c r="Q26" i="2" s="1"/>
  <c r="H26" i="2"/>
  <c r="G26" i="2"/>
  <c r="F26" i="2"/>
  <c r="E26" i="2"/>
  <c r="C26" i="2"/>
  <c r="D26" i="2" s="1"/>
  <c r="Q25" i="2"/>
  <c r="P25" i="2"/>
  <c r="M25" i="2"/>
  <c r="L25" i="2"/>
  <c r="O25" i="2" s="1"/>
  <c r="F25" i="2"/>
  <c r="E25" i="2"/>
  <c r="C25" i="2"/>
  <c r="D25" i="2" s="1"/>
  <c r="L24" i="2"/>
  <c r="Q24" i="2" s="1"/>
  <c r="H24" i="2"/>
  <c r="G24" i="2"/>
  <c r="F24" i="2"/>
  <c r="E24" i="2"/>
  <c r="C24" i="2"/>
  <c r="D24" i="2" s="1"/>
  <c r="Q23" i="2"/>
  <c r="P23" i="2"/>
  <c r="M23" i="2"/>
  <c r="L23" i="2"/>
  <c r="O23" i="2" s="1"/>
  <c r="F23" i="2"/>
  <c r="E23" i="2"/>
  <c r="C23" i="2"/>
  <c r="D23" i="2" s="1"/>
  <c r="L22" i="2"/>
  <c r="Q22" i="2" s="1"/>
  <c r="H22" i="2"/>
  <c r="G22" i="2"/>
  <c r="F22" i="2"/>
  <c r="E22" i="2"/>
  <c r="C22" i="2"/>
  <c r="D22" i="2" s="1"/>
  <c r="Q21" i="2"/>
  <c r="P21" i="2"/>
  <c r="M21" i="2"/>
  <c r="L21" i="2"/>
  <c r="O21" i="2" s="1"/>
  <c r="F21" i="2"/>
  <c r="E21" i="2"/>
  <c r="C21" i="2"/>
  <c r="D21" i="2" s="1"/>
  <c r="L20" i="2"/>
  <c r="Q20" i="2" s="1"/>
  <c r="H20" i="2"/>
  <c r="G20" i="2"/>
  <c r="F20" i="2"/>
  <c r="E20" i="2"/>
  <c r="C20" i="2"/>
  <c r="D20" i="2" s="1"/>
  <c r="Q19" i="2"/>
  <c r="Q31" i="2" s="1"/>
  <c r="P19" i="2"/>
  <c r="P31" i="2" s="1"/>
  <c r="M19" i="2"/>
  <c r="M31" i="2" s="1"/>
  <c r="L19" i="2"/>
  <c r="O19" i="2" s="1"/>
  <c r="O31" i="2" s="1"/>
  <c r="F19" i="2"/>
  <c r="F31" i="2" s="1"/>
  <c r="E19" i="2"/>
  <c r="E31" i="2" s="1"/>
  <c r="C19" i="2"/>
  <c r="D19" i="2" s="1"/>
  <c r="D31" i="2" s="1"/>
  <c r="E13" i="2"/>
  <c r="F12" i="2"/>
  <c r="E12" i="2"/>
  <c r="G12" i="2" s="1"/>
  <c r="D12" i="2"/>
  <c r="H12" i="2" s="1"/>
  <c r="P11" i="2"/>
  <c r="O11" i="2"/>
  <c r="N11" i="2"/>
  <c r="M11" i="2"/>
  <c r="Q11" i="2" s="1"/>
  <c r="G11" i="2"/>
  <c r="F11" i="2"/>
  <c r="E11" i="2"/>
  <c r="D11" i="2"/>
  <c r="H11" i="2" s="1"/>
  <c r="O10" i="2"/>
  <c r="O13" i="2" s="1"/>
  <c r="N10" i="2"/>
  <c r="P10" i="2" s="1"/>
  <c r="P13" i="2" s="1"/>
  <c r="M10" i="2"/>
  <c r="Q10" i="2" s="1"/>
  <c r="Q13" i="2" s="1"/>
  <c r="F10" i="2"/>
  <c r="F13" i="2" s="1"/>
  <c r="E10" i="2"/>
  <c r="G10" i="2" s="1"/>
  <c r="G13" i="2" s="1"/>
  <c r="D10" i="2"/>
  <c r="H10" i="2" s="1"/>
  <c r="H13" i="2" s="1"/>
  <c r="N5" i="2"/>
  <c r="C5" i="2" s="1"/>
  <c r="C6" i="2" s="1"/>
  <c r="M76" i="2" s="1"/>
  <c r="Q76" i="2" s="1"/>
  <c r="K5" i="2"/>
  <c r="K4" i="2"/>
  <c r="C4" i="2"/>
  <c r="Q3" i="2"/>
  <c r="N3" i="2"/>
  <c r="K3" i="2"/>
  <c r="D63" i="2" s="1"/>
  <c r="H63" i="2" s="1"/>
  <c r="E3" i="2"/>
  <c r="C3" i="2"/>
  <c r="Q2" i="2"/>
  <c r="N2" i="2"/>
  <c r="D56" i="2" s="1"/>
  <c r="H56" i="2" s="1"/>
  <c r="K2" i="2"/>
  <c r="D34" i="2" s="1"/>
  <c r="H34" i="2" s="1"/>
  <c r="C2" i="2"/>
  <c r="B2" i="2"/>
  <c r="B1" i="2"/>
  <c r="A2" i="1"/>
  <c r="D40" i="2" l="1"/>
  <c r="H40" i="2" s="1"/>
  <c r="Q47" i="2"/>
  <c r="Q52" i="2" s="1"/>
  <c r="E52" i="2"/>
  <c r="M53" i="2"/>
  <c r="Q53" i="2" s="1"/>
  <c r="M55" i="2"/>
  <c r="Q55" i="2" s="1"/>
  <c r="M61" i="2"/>
  <c r="Q61" i="2" s="1"/>
  <c r="M13" i="2"/>
  <c r="M20" i="2"/>
  <c r="M22" i="2"/>
  <c r="M24" i="2"/>
  <c r="M26" i="2"/>
  <c r="M28" i="2"/>
  <c r="M33" i="2"/>
  <c r="Q33" i="2" s="1"/>
  <c r="D36" i="2"/>
  <c r="D38" i="2"/>
  <c r="N13" i="2"/>
  <c r="G19" i="2"/>
  <c r="G31" i="2" s="1"/>
  <c r="N20" i="2"/>
  <c r="G21" i="2"/>
  <c r="N22" i="2"/>
  <c r="G23" i="2"/>
  <c r="N24" i="2"/>
  <c r="G25" i="2"/>
  <c r="N26" i="2"/>
  <c r="G27" i="2"/>
  <c r="N28" i="2"/>
  <c r="G29" i="2"/>
  <c r="E36" i="2"/>
  <c r="P36" i="2"/>
  <c r="E38" i="2"/>
  <c r="P38" i="2"/>
  <c r="M42" i="2"/>
  <c r="Q42" i="2" s="1"/>
  <c r="D53" i="2"/>
  <c r="H53" i="2" s="1"/>
  <c r="D55" i="2"/>
  <c r="H55" i="2" s="1"/>
  <c r="M68" i="2"/>
  <c r="Q68" i="2" s="1"/>
  <c r="H19" i="2"/>
  <c r="H31" i="2" s="1"/>
  <c r="O20" i="2"/>
  <c r="H21" i="2"/>
  <c r="O22" i="2"/>
  <c r="H23" i="2"/>
  <c r="O24" i="2"/>
  <c r="H25" i="2"/>
  <c r="O26" i="2"/>
  <c r="H27" i="2"/>
  <c r="O28" i="2"/>
  <c r="H29" i="2"/>
  <c r="D33" i="2"/>
  <c r="H33" i="2" s="1"/>
  <c r="D35" i="2"/>
  <c r="H35" i="2" s="1"/>
  <c r="F36" i="2"/>
  <c r="Q36" i="2"/>
  <c r="F38" i="2"/>
  <c r="Q38" i="2"/>
  <c r="H47" i="2"/>
  <c r="H52" i="2" s="1"/>
  <c r="D61" i="2"/>
  <c r="H61" i="2" s="1"/>
  <c r="D13" i="2"/>
  <c r="P20" i="2"/>
  <c r="P22" i="2"/>
  <c r="P24" i="2"/>
  <c r="P26" i="2"/>
  <c r="P28" i="2"/>
  <c r="M54" i="2"/>
  <c r="Q54" i="2" s="1"/>
  <c r="N52" i="2"/>
  <c r="D68" i="2"/>
  <c r="H68" i="2" s="1"/>
  <c r="M34" i="2"/>
  <c r="Q34" i="2" s="1"/>
  <c r="M40" i="2"/>
  <c r="Q40" i="2" s="1"/>
  <c r="N19" i="2"/>
  <c r="N31" i="2" s="1"/>
  <c r="N21" i="2"/>
  <c r="N23" i="2"/>
  <c r="N25" i="2"/>
  <c r="N27" i="2"/>
  <c r="N29" i="2"/>
  <c r="G49" i="2"/>
  <c r="G52" i="2" s="1"/>
  <c r="D54" i="2"/>
  <c r="H54" i="2" s="1"/>
  <c r="M32" i="2"/>
  <c r="Q32" i="2" s="1"/>
  <c r="D32" i="2"/>
  <c r="H32" i="2" s="1"/>
</calcChain>
</file>

<file path=xl/sharedStrings.xml><?xml version="1.0" encoding="utf-8"?>
<sst xmlns="http://schemas.openxmlformats.org/spreadsheetml/2006/main" count="305" uniqueCount="96">
  <si>
    <t>Modeling</t>
  </si>
  <si>
    <t>Rigging</t>
  </si>
  <si>
    <t>model</t>
  </si>
  <si>
    <t>rig</t>
  </si>
  <si>
    <t>category</t>
  </si>
  <si>
    <t>elements</t>
  </si>
  <si>
    <t>variation</t>
  </si>
  <si>
    <t>taskTemplate</t>
  </si>
  <si>
    <t>概要</t>
  </si>
  <si>
    <t>担当</t>
  </si>
  <si>
    <t>Status</t>
  </si>
  <si>
    <t>IN予定</t>
  </si>
  <si>
    <t>UP予定</t>
  </si>
  <si>
    <t>IN実績</t>
  </si>
  <si>
    <t>UP実績</t>
  </si>
  <si>
    <t>char</t>
  </si>
  <si>
    <t>sato</t>
  </si>
  <si>
    <t>Normal</t>
  </si>
  <si>
    <t>テスト</t>
  </si>
  <si>
    <t>wtg</t>
  </si>
  <si>
    <t>ガイド</t>
  </si>
  <si>
    <t>Suit</t>
  </si>
  <si>
    <t>スーツ</t>
  </si>
  <si>
    <t>School</t>
  </si>
  <si>
    <t>AssetVariation</t>
  </si>
  <si>
    <t>制服(夏服)</t>
  </si>
  <si>
    <t>tanaka</t>
  </si>
  <si>
    <t>prop</t>
  </si>
  <si>
    <t>gun</t>
  </si>
  <si>
    <t>Beretta</t>
  </si>
  <si>
    <t>BG</t>
  </si>
  <si>
    <t>buildingA</t>
  </si>
  <si>
    <t>typeA</t>
  </si>
  <si>
    <t>typeB</t>
  </si>
  <si>
    <t>typeC</t>
  </si>
  <si>
    <t>part</t>
  </si>
  <si>
    <t>更新</t>
  </si>
  <si>
    <t>作画</t>
  </si>
  <si>
    <t>cut</t>
  </si>
  <si>
    <t>モニタONLY</t>
  </si>
  <si>
    <t>BANK+書き足し</t>
  </si>
  <si>
    <t>総尺</t>
  </si>
  <si>
    <t>＋</t>
  </si>
  <si>
    <t>3DCG</t>
  </si>
  <si>
    <t>ＢＧonly</t>
  </si>
  <si>
    <t>作画＋モニタ</t>
  </si>
  <si>
    <t>カット数</t>
  </si>
  <si>
    <t>作画+3DCG</t>
  </si>
  <si>
    <t>欠番</t>
  </si>
  <si>
    <t>3DCG+作画</t>
  </si>
  <si>
    <t>Part CUT数</t>
  </si>
  <si>
    <t>レイアウトCGガイド</t>
  </si>
  <si>
    <t>原画CGガイド</t>
  </si>
  <si>
    <t>総数</t>
  </si>
  <si>
    <t>IN</t>
  </si>
  <si>
    <t>UP</t>
  </si>
  <si>
    <t>手持</t>
  </si>
  <si>
    <t>残り</t>
  </si>
  <si>
    <t>レイアウト</t>
  </si>
  <si>
    <t>アニメーション</t>
  </si>
  <si>
    <t>（作画 , 3D+作画, 作画+3D+Bgonly+BANK+書き足し）</t>
  </si>
  <si>
    <t>L/O</t>
  </si>
  <si>
    <t>原画</t>
  </si>
  <si>
    <t>担当別</t>
  </si>
  <si>
    <t>作打ち（9/13）</t>
  </si>
  <si>
    <t>作打ち（9/14）</t>
  </si>
  <si>
    <t>作打ち（9/15）</t>
  </si>
  <si>
    <t>作打ち（9/16）</t>
  </si>
  <si>
    <t>未割り当て</t>
  </si>
  <si>
    <t>合計</t>
  </si>
  <si>
    <t>演出</t>
  </si>
  <si>
    <t>監督</t>
  </si>
  <si>
    <t>総監督</t>
  </si>
  <si>
    <t>デジ演</t>
  </si>
  <si>
    <t>作監別</t>
  </si>
  <si>
    <t>総作監</t>
  </si>
  <si>
    <t>本田</t>
  </si>
  <si>
    <t>庵野</t>
  </si>
  <si>
    <t>3DCGレイアウト（3D , 3D+作画, 作画+3D）</t>
  </si>
  <si>
    <t>3DCGアニメーション（3D , 3D+作画, 作画+3D）</t>
  </si>
  <si>
    <t>動画</t>
  </si>
  <si>
    <t>仕上</t>
  </si>
  <si>
    <t>枚数</t>
  </si>
  <si>
    <t>枚</t>
  </si>
  <si>
    <t>動検</t>
  </si>
  <si>
    <t xml:space="preserve">
原図</t>
  </si>
  <si>
    <t>美術</t>
  </si>
  <si>
    <t>原図</t>
  </si>
  <si>
    <t>モニター</t>
  </si>
  <si>
    <t>特効</t>
  </si>
  <si>
    <t>ハリコミ</t>
  </si>
  <si>
    <t>撮影</t>
  </si>
  <si>
    <t>特技</t>
  </si>
  <si>
    <t>備考</t>
  </si>
  <si>
    <t>松原さんあがり分、6カット欠番あり</t>
  </si>
  <si>
    <t>TUTORIAL</t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</si>
</sst>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/d;@"/>
    <numFmt numFmtId="177" formatCode="0_);[Red]\(0\)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</font>
    <font>
      <sz val="11"/>
      <color rgb="FF006100"/>
      <name val="ＭＳ Ｐゴシック"/>
      <family val="3"/>
      <charset val="128"/>
      <scheme val="minor"/>
    </font>
    <font>
      <sz val="11"/>
      <color rgb="FF000000"/>
      <name val="ＭＳ Ｐゴシック"/>
      <family val="2"/>
      <charset val="128"/>
      <scheme val="minor"/>
    </font>
    <font>
      <b/>
      <sz val="11"/>
      <color theme="0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rgb="FF3F3F3F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9"/>
      <color rgb="FF00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2"/>
      <color theme="0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b/>
      <sz val="12"/>
      <color theme="0"/>
      <name val="Meiryo UI"/>
      <family val="3"/>
      <charset val="128"/>
    </font>
    <font>
      <sz val="12"/>
      <color theme="0"/>
      <name val="Meiryo UI"/>
      <family val="3"/>
      <charset val="128"/>
    </font>
    <font>
      <b/>
      <sz val="12"/>
      <color rgb="FF000000"/>
      <name val="ＭＳ Ｐゴシック"/>
      <family val="3"/>
      <charset val="128"/>
    </font>
    <font>
      <sz val="12"/>
      <color rgb="FF000000"/>
      <name val="ＭＳ Ｐゴシック"/>
      <family val="2"/>
      <charset val="128"/>
      <scheme val="minor"/>
    </font>
    <font>
      <sz val="12"/>
      <color rgb="FF000000"/>
      <name val="ＭＳ Ｐゴシック"/>
      <family val="3"/>
      <charset val="128"/>
      <scheme val="minor"/>
    </font>
    <font>
      <b/>
      <sz val="20"/>
      <color theme="0"/>
      <name val="ＭＳ Ｐゴシック"/>
      <family val="3"/>
      <charset val="128"/>
      <scheme val="minor"/>
    </font>
    <font>
      <b/>
      <sz val="18"/>
      <color theme="0"/>
      <name val="ＭＳ Ｐゴシック"/>
      <family val="3"/>
      <charset val="128"/>
      <scheme val="minor"/>
    </font>
    <font>
      <b/>
      <sz val="18"/>
      <color theme="0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b/>
      <sz val="12"/>
      <color rgb="FF00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5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34998626667073579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34998626667073579"/>
      </right>
      <top style="thin">
        <color theme="0" tint="-0.34998626667073579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34998626667073579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4" borderId="0"/>
    <xf numFmtId="0" fontId="9" fillId="2" borderId="0"/>
    <xf numFmtId="0" fontId="1" fillId="2" borderId="0"/>
    <xf numFmtId="0" fontId="5" fillId="0" borderId="0"/>
    <xf numFmtId="0" fontId="8" fillId="0" borderId="0"/>
    <xf numFmtId="0" fontId="3" fillId="5" borderId="1"/>
    <xf numFmtId="0" fontId="2" fillId="3" borderId="0"/>
    <xf numFmtId="0" fontId="6" fillId="3" borderId="0"/>
  </cellStyleXfs>
  <cellXfs count="192">
    <xf numFmtId="0" fontId="0" fillId="0" borderId="0" xfId="0" applyFill="1" applyAlignment="1">
      <alignment vertical="center"/>
    </xf>
    <xf numFmtId="0" fontId="0" fillId="0" borderId="4" xfId="0" applyFont="1" applyFill="1" applyBorder="1" applyAlignment="1">
      <alignment horizontal="right" vertical="center"/>
    </xf>
    <xf numFmtId="176" fontId="7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 shrinkToFit="1"/>
    </xf>
    <xf numFmtId="0" fontId="18" fillId="8" borderId="0" xfId="0" applyFont="1" applyFill="1" applyAlignment="1">
      <alignment horizontal="center" vertical="center"/>
    </xf>
    <xf numFmtId="176" fontId="19" fillId="8" borderId="0" xfId="0" applyNumberFormat="1" applyFont="1" applyFill="1" applyAlignment="1">
      <alignment horizontal="left" vertical="center"/>
    </xf>
    <xf numFmtId="0" fontId="18" fillId="8" borderId="4" xfId="0" applyFont="1" applyFill="1" applyBorder="1" applyAlignment="1">
      <alignment horizontal="left" vertical="center"/>
    </xf>
    <xf numFmtId="0" fontId="18" fillId="8" borderId="0" xfId="0" applyFont="1" applyFill="1" applyAlignment="1">
      <alignment horizontal="left" vertical="center"/>
    </xf>
    <xf numFmtId="0" fontId="20" fillId="8" borderId="0" xfId="0" applyFont="1" applyFill="1" applyAlignment="1">
      <alignment horizontal="center" vertical="center" shrinkToFit="1"/>
    </xf>
    <xf numFmtId="176" fontId="22" fillId="8" borderId="0" xfId="0" applyNumberFormat="1" applyFont="1" applyFill="1" applyAlignment="1">
      <alignment horizontal="right" vertical="center"/>
    </xf>
    <xf numFmtId="0" fontId="21" fillId="8" borderId="4" xfId="0" applyFont="1" applyFill="1" applyBorder="1" applyAlignment="1">
      <alignment horizontal="right" vertical="center"/>
    </xf>
    <xf numFmtId="0" fontId="21" fillId="8" borderId="0" xfId="0" applyFont="1" applyFill="1" applyAlignment="1">
      <alignment vertical="center"/>
    </xf>
    <xf numFmtId="0" fontId="21" fillId="8" borderId="4" xfId="0" applyFont="1" applyFill="1" applyBorder="1" applyAlignment="1">
      <alignment horizontal="right" vertical="center" shrinkToFit="1"/>
    </xf>
    <xf numFmtId="0" fontId="0" fillId="0" borderId="4" xfId="0" applyFont="1" applyFill="1" applyBorder="1" applyAlignment="1">
      <alignment horizontal="right" vertical="center" shrinkToFit="1"/>
    </xf>
    <xf numFmtId="0" fontId="21" fillId="8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11" fillId="7" borderId="11" xfId="2" applyFont="1" applyFill="1" applyBorder="1" applyAlignment="1">
      <alignment horizontal="left" vertical="center"/>
    </xf>
    <xf numFmtId="0" fontId="11" fillId="7" borderId="12" xfId="2" applyFont="1" applyFill="1" applyBorder="1" applyAlignment="1">
      <alignment horizontal="left" vertical="center"/>
    </xf>
    <xf numFmtId="0" fontId="23" fillId="8" borderId="0" xfId="0" applyFont="1" applyFill="1" applyAlignment="1">
      <alignment horizontal="left" vertical="center"/>
    </xf>
    <xf numFmtId="0" fontId="28" fillId="7" borderId="0" xfId="0" applyFont="1" applyFill="1" applyAlignment="1">
      <alignment horizontal="right" vertical="center"/>
    </xf>
    <xf numFmtId="0" fontId="30" fillId="8" borderId="0" xfId="0" applyFont="1" applyFill="1" applyAlignment="1">
      <alignment horizontal="right" vertical="center"/>
    </xf>
    <xf numFmtId="0" fontId="23" fillId="8" borderId="0" xfId="0" applyFont="1" applyFill="1" applyAlignment="1">
      <alignment horizontal="right" vertical="center"/>
    </xf>
    <xf numFmtId="0" fontId="24" fillId="8" borderId="0" xfId="0" applyFont="1" applyFill="1" applyAlignment="1">
      <alignment horizontal="right" vertical="center"/>
    </xf>
    <xf numFmtId="14" fontId="26" fillId="8" borderId="0" xfId="0" applyNumberFormat="1" applyFont="1" applyFill="1" applyAlignment="1">
      <alignment horizontal="right" vertical="center"/>
    </xf>
    <xf numFmtId="20" fontId="26" fillId="8" borderId="0" xfId="0" applyNumberFormat="1" applyFont="1" applyFill="1" applyAlignment="1">
      <alignment horizontal="right" vertical="center"/>
    </xf>
    <xf numFmtId="0" fontId="26" fillId="8" borderId="0" xfId="0" applyFont="1" applyFill="1" applyAlignment="1">
      <alignment horizontal="right" vertical="center"/>
    </xf>
    <xf numFmtId="0" fontId="29" fillId="7" borderId="0" xfId="0" applyFont="1" applyFill="1" applyAlignment="1">
      <alignment horizontal="right" vertical="center"/>
    </xf>
    <xf numFmtId="0" fontId="32" fillId="8" borderId="0" xfId="0" applyFont="1" applyFill="1" applyAlignment="1">
      <alignment horizontal="right" vertical="center"/>
    </xf>
    <xf numFmtId="0" fontId="23" fillId="0" borderId="0" xfId="0" applyFont="1" applyFill="1" applyAlignment="1">
      <alignment horizontal="right" vertical="center"/>
    </xf>
    <xf numFmtId="0" fontId="33" fillId="8" borderId="0" xfId="0" applyFont="1" applyFill="1" applyAlignment="1">
      <alignment horizontal="right" vertical="center"/>
    </xf>
    <xf numFmtId="0" fontId="25" fillId="8" borderId="0" xfId="0" applyFont="1" applyFill="1" applyAlignment="1">
      <alignment horizontal="left"/>
    </xf>
    <xf numFmtId="0" fontId="23" fillId="8" borderId="11" xfId="0" applyFont="1" applyFill="1" applyBorder="1" applyAlignment="1">
      <alignment horizontal="left" vertical="center"/>
    </xf>
    <xf numFmtId="0" fontId="23" fillId="0" borderId="27" xfId="0" applyFont="1" applyFill="1" applyBorder="1" applyAlignment="1">
      <alignment horizontal="right" vertical="center"/>
    </xf>
    <xf numFmtId="0" fontId="23" fillId="8" borderId="26" xfId="0" applyFont="1" applyFill="1" applyBorder="1" applyAlignment="1">
      <alignment horizontal="left" vertical="center"/>
    </xf>
    <xf numFmtId="0" fontId="23" fillId="8" borderId="26" xfId="0" applyFont="1" applyFill="1" applyBorder="1" applyAlignment="1">
      <alignment horizontal="right" vertical="center"/>
    </xf>
    <xf numFmtId="0" fontId="35" fillId="8" borderId="17" xfId="0" applyFont="1" applyFill="1" applyBorder="1" applyAlignment="1">
      <alignment horizontal="right" vertical="center"/>
    </xf>
    <xf numFmtId="0" fontId="28" fillId="8" borderId="3" xfId="0" applyFont="1" applyFill="1" applyBorder="1" applyAlignment="1">
      <alignment horizontal="right" vertical="center"/>
    </xf>
    <xf numFmtId="0" fontId="30" fillId="8" borderId="2" xfId="0" applyFont="1" applyFill="1" applyBorder="1" applyAlignment="1">
      <alignment horizontal="right" vertical="center"/>
    </xf>
    <xf numFmtId="0" fontId="27" fillId="8" borderId="11" xfId="0" applyFont="1" applyFill="1" applyBorder="1" applyAlignment="1">
      <alignment horizontal="right" vertical="center"/>
    </xf>
    <xf numFmtId="0" fontId="34" fillId="8" borderId="17" xfId="0" applyFont="1" applyFill="1" applyBorder="1" applyAlignment="1">
      <alignment horizontal="right" vertical="center"/>
    </xf>
    <xf numFmtId="0" fontId="31" fillId="8" borderId="11" xfId="0" applyFont="1" applyFill="1" applyBorder="1" applyAlignment="1">
      <alignment horizontal="right" vertical="center"/>
    </xf>
    <xf numFmtId="0" fontId="31" fillId="8" borderId="18" xfId="0" applyFont="1" applyFill="1" applyBorder="1" applyAlignment="1">
      <alignment horizontal="right" vertical="center"/>
    </xf>
    <xf numFmtId="0" fontId="37" fillId="8" borderId="0" xfId="0" applyFont="1" applyFill="1" applyAlignment="1">
      <alignment horizontal="right" vertical="center"/>
    </xf>
    <xf numFmtId="0" fontId="31" fillId="8" borderId="3" xfId="0" applyFont="1" applyFill="1" applyBorder="1" applyAlignment="1">
      <alignment horizontal="right" vertical="center"/>
    </xf>
    <xf numFmtId="0" fontId="31" fillId="8" borderId="29" xfId="0" applyFont="1" applyFill="1" applyBorder="1" applyAlignment="1">
      <alignment horizontal="right" vertical="center"/>
    </xf>
    <xf numFmtId="0" fontId="31" fillId="8" borderId="20" xfId="0" applyFont="1" applyFill="1" applyBorder="1" applyAlignment="1">
      <alignment horizontal="right" vertical="center"/>
    </xf>
    <xf numFmtId="0" fontId="31" fillId="8" borderId="30" xfId="0" applyFont="1" applyFill="1" applyBorder="1" applyAlignment="1">
      <alignment horizontal="right" vertical="center"/>
    </xf>
    <xf numFmtId="0" fontId="31" fillId="8" borderId="31" xfId="0" applyFont="1" applyFill="1" applyBorder="1" applyAlignment="1">
      <alignment horizontal="right" vertical="center"/>
    </xf>
    <xf numFmtId="0" fontId="31" fillId="8" borderId="21" xfId="0" applyFont="1" applyFill="1" applyBorder="1" applyAlignment="1">
      <alignment horizontal="right" vertical="center"/>
    </xf>
    <xf numFmtId="0" fontId="31" fillId="0" borderId="22" xfId="0" applyFont="1" applyFill="1" applyBorder="1" applyAlignment="1">
      <alignment horizontal="right" vertical="center"/>
    </xf>
    <xf numFmtId="0" fontId="31" fillId="8" borderId="32" xfId="0" applyFont="1" applyFill="1" applyBorder="1" applyAlignment="1">
      <alignment horizontal="right" vertical="center"/>
    </xf>
    <xf numFmtId="0" fontId="31" fillId="0" borderId="15" xfId="0" applyFont="1" applyFill="1" applyBorder="1" applyAlignment="1">
      <alignment horizontal="right" vertical="center"/>
    </xf>
    <xf numFmtId="0" fontId="31" fillId="0" borderId="23" xfId="0" applyFont="1" applyFill="1" applyBorder="1" applyAlignment="1">
      <alignment horizontal="right" vertical="center"/>
    </xf>
    <xf numFmtId="0" fontId="31" fillId="0" borderId="16" xfId="0" applyFont="1" applyFill="1" applyBorder="1" applyAlignment="1">
      <alignment horizontal="right" vertical="center"/>
    </xf>
    <xf numFmtId="0" fontId="32" fillId="8" borderId="3" xfId="0" applyFont="1" applyFill="1" applyBorder="1" applyAlignment="1">
      <alignment horizontal="right" vertical="center"/>
    </xf>
    <xf numFmtId="0" fontId="31" fillId="8" borderId="16" xfId="0" applyFont="1" applyFill="1" applyBorder="1" applyAlignment="1">
      <alignment horizontal="right" vertical="center"/>
    </xf>
    <xf numFmtId="0" fontId="32" fillId="8" borderId="25" xfId="0" applyFont="1" applyFill="1" applyBorder="1" applyAlignment="1">
      <alignment horizontal="right" vertical="center"/>
    </xf>
    <xf numFmtId="0" fontId="31" fillId="8" borderId="27" xfId="0" applyFont="1" applyFill="1" applyBorder="1" applyAlignment="1">
      <alignment horizontal="right" vertical="center"/>
    </xf>
    <xf numFmtId="0" fontId="31" fillId="8" borderId="25" xfId="0" applyFont="1" applyFill="1" applyBorder="1" applyAlignment="1">
      <alignment horizontal="right" vertical="center"/>
    </xf>
    <xf numFmtId="0" fontId="26" fillId="8" borderId="11" xfId="0" applyFont="1" applyFill="1" applyBorder="1" applyAlignment="1">
      <alignment horizontal="right" vertical="center"/>
    </xf>
    <xf numFmtId="0" fontId="23" fillId="0" borderId="0" xfId="0" applyFont="1" applyFill="1" applyAlignment="1">
      <alignment horizontal="left" vertical="center"/>
    </xf>
    <xf numFmtId="0" fontId="31" fillId="8" borderId="35" xfId="0" applyFont="1" applyFill="1" applyBorder="1" applyAlignment="1">
      <alignment horizontal="right" vertical="center"/>
    </xf>
    <xf numFmtId="0" fontId="26" fillId="8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left" vertical="center"/>
    </xf>
    <xf numFmtId="0" fontId="31" fillId="8" borderId="34" xfId="0" applyFont="1" applyFill="1" applyBorder="1" applyAlignment="1">
      <alignment horizontal="right" vertical="center"/>
    </xf>
    <xf numFmtId="0" fontId="31" fillId="0" borderId="36" xfId="0" applyFont="1" applyFill="1" applyBorder="1" applyAlignment="1">
      <alignment horizontal="right" vertical="center"/>
    </xf>
    <xf numFmtId="0" fontId="31" fillId="6" borderId="15" xfId="0" applyFont="1" applyFill="1" applyBorder="1" applyAlignment="1">
      <alignment horizontal="right" vertical="center"/>
    </xf>
    <xf numFmtId="0" fontId="31" fillId="6" borderId="16" xfId="0" applyFont="1" applyFill="1" applyBorder="1" applyAlignment="1">
      <alignment horizontal="right" vertical="center"/>
    </xf>
    <xf numFmtId="0" fontId="31" fillId="9" borderId="16" xfId="0" applyFont="1" applyFill="1" applyBorder="1" applyAlignment="1">
      <alignment horizontal="right" vertical="center"/>
    </xf>
    <xf numFmtId="0" fontId="31" fillId="9" borderId="27" xfId="0" applyFont="1" applyFill="1" applyBorder="1" applyAlignment="1">
      <alignment horizontal="right" vertical="center"/>
    </xf>
    <xf numFmtId="0" fontId="31" fillId="6" borderId="27" xfId="0" applyFont="1" applyFill="1" applyBorder="1" applyAlignment="1">
      <alignment horizontal="right" vertical="center"/>
    </xf>
    <xf numFmtId="0" fontId="23" fillId="6" borderId="27" xfId="0" applyFont="1" applyFill="1" applyBorder="1" applyAlignment="1">
      <alignment horizontal="right" vertical="center"/>
    </xf>
    <xf numFmtId="0" fontId="31" fillId="9" borderId="15" xfId="0" applyFont="1" applyFill="1" applyBorder="1" applyAlignment="1">
      <alignment horizontal="right" vertical="center"/>
    </xf>
    <xf numFmtId="0" fontId="31" fillId="8" borderId="37" xfId="0" applyFont="1" applyFill="1" applyBorder="1" applyAlignment="1">
      <alignment horizontal="right" vertical="center"/>
    </xf>
    <xf numFmtId="0" fontId="31" fillId="8" borderId="26" xfId="0" applyFont="1" applyFill="1" applyBorder="1" applyAlignment="1">
      <alignment horizontal="left" vertical="center"/>
    </xf>
    <xf numFmtId="0" fontId="31" fillId="8" borderId="17" xfId="0" applyFont="1" applyFill="1" applyBorder="1" applyAlignment="1">
      <alignment horizontal="right" vertical="center"/>
    </xf>
    <xf numFmtId="0" fontId="31" fillId="8" borderId="38" xfId="0" applyFont="1" applyFill="1" applyBorder="1" applyAlignment="1">
      <alignment horizontal="right" vertical="center"/>
    </xf>
    <xf numFmtId="0" fontId="31" fillId="6" borderId="24" xfId="0" applyFont="1" applyFill="1" applyBorder="1" applyAlignment="1">
      <alignment horizontal="right" vertical="center"/>
    </xf>
    <xf numFmtId="0" fontId="31" fillId="0" borderId="27" xfId="0" applyFont="1" applyFill="1" applyBorder="1" applyAlignment="1">
      <alignment horizontal="right" vertical="center"/>
    </xf>
    <xf numFmtId="0" fontId="31" fillId="0" borderId="33" xfId="0" applyFont="1" applyFill="1" applyBorder="1" applyAlignment="1">
      <alignment horizontal="right" vertical="center"/>
    </xf>
    <xf numFmtId="0" fontId="31" fillId="0" borderId="26" xfId="0" applyFont="1" applyFill="1" applyBorder="1" applyAlignment="1">
      <alignment horizontal="right" vertical="center"/>
    </xf>
    <xf numFmtId="0" fontId="0" fillId="0" borderId="14" xfId="0" applyFont="1" applyFill="1" applyBorder="1" applyAlignment="1">
      <alignment vertical="center"/>
    </xf>
    <xf numFmtId="0" fontId="23" fillId="8" borderId="2" xfId="0" applyFont="1" applyFill="1" applyBorder="1" applyAlignment="1">
      <alignment horizontal="right" vertical="center"/>
    </xf>
    <xf numFmtId="0" fontId="23" fillId="8" borderId="28" xfId="0" applyFont="1" applyFill="1" applyBorder="1" applyAlignment="1">
      <alignment horizontal="right" vertical="center"/>
    </xf>
    <xf numFmtId="0" fontId="23" fillId="0" borderId="39" xfId="0" applyFont="1" applyFill="1" applyBorder="1" applyAlignment="1">
      <alignment horizontal="right" vertical="center"/>
    </xf>
    <xf numFmtId="0" fontId="23" fillId="0" borderId="40" xfId="0" applyFont="1" applyFill="1" applyBorder="1" applyAlignment="1">
      <alignment horizontal="right" vertical="center"/>
    </xf>
    <xf numFmtId="0" fontId="23" fillId="0" borderId="19" xfId="0" applyFont="1" applyFill="1" applyBorder="1" applyAlignment="1">
      <alignment horizontal="right" vertical="center"/>
    </xf>
    <xf numFmtId="0" fontId="23" fillId="8" borderId="5" xfId="0" applyFont="1" applyFill="1" applyBorder="1" applyAlignment="1">
      <alignment horizontal="right" vertical="center"/>
    </xf>
    <xf numFmtId="0" fontId="27" fillId="8" borderId="5" xfId="0" applyFont="1" applyFill="1" applyBorder="1" applyAlignment="1">
      <alignment horizontal="right" vertical="center"/>
    </xf>
    <xf numFmtId="0" fontId="38" fillId="8" borderId="5" xfId="0" applyFont="1" applyFill="1" applyBorder="1" applyAlignment="1">
      <alignment horizontal="right" vertical="center"/>
    </xf>
    <xf numFmtId="0" fontId="39" fillId="8" borderId="5" xfId="0" applyFont="1" applyFill="1" applyBorder="1" applyAlignment="1">
      <alignment horizontal="right" vertical="center" wrapText="1"/>
    </xf>
    <xf numFmtId="0" fontId="23" fillId="8" borderId="18" xfId="0" applyFont="1" applyFill="1" applyBorder="1" applyAlignment="1">
      <alignment horizontal="left" vertical="center"/>
    </xf>
    <xf numFmtId="0" fontId="23" fillId="8" borderId="2" xfId="0" applyFont="1" applyFill="1" applyBorder="1" applyAlignment="1">
      <alignment horizontal="left" vertical="center"/>
    </xf>
    <xf numFmtId="0" fontId="23" fillId="8" borderId="0" xfId="0" applyFont="1" applyFill="1" applyAlignment="1">
      <alignment horizontal="center" vertical="center"/>
    </xf>
    <xf numFmtId="0" fontId="25" fillId="8" borderId="26" xfId="0" applyFont="1" applyFill="1" applyBorder="1" applyAlignment="1">
      <alignment horizontal="right" vertical="center"/>
    </xf>
    <xf numFmtId="0" fontId="25" fillId="8" borderId="0" xfId="0" applyFont="1" applyFill="1" applyAlignment="1">
      <alignment horizontal="right" vertical="center"/>
    </xf>
    <xf numFmtId="0" fontId="31" fillId="8" borderId="29" xfId="0" applyFont="1" applyFill="1" applyBorder="1" applyAlignment="1">
      <alignment vertical="center"/>
    </xf>
    <xf numFmtId="0" fontId="31" fillId="8" borderId="3" xfId="0" applyFont="1" applyFill="1" applyBorder="1" applyAlignment="1">
      <alignment vertical="center"/>
    </xf>
    <xf numFmtId="0" fontId="23" fillId="8" borderId="11" xfId="0" applyFont="1" applyFill="1" applyBorder="1" applyAlignment="1">
      <alignment vertical="center"/>
    </xf>
    <xf numFmtId="0" fontId="23" fillId="8" borderId="18" xfId="0" applyFont="1" applyFill="1" applyBorder="1" applyAlignment="1">
      <alignment vertical="center"/>
    </xf>
    <xf numFmtId="0" fontId="23" fillId="8" borderId="3" xfId="0" applyFont="1" applyFill="1" applyBorder="1" applyAlignment="1">
      <alignment horizontal="right" vertical="center"/>
    </xf>
    <xf numFmtId="0" fontId="23" fillId="8" borderId="25" xfId="0" applyFont="1" applyFill="1" applyBorder="1" applyAlignment="1">
      <alignment horizontal="right" vertical="center"/>
    </xf>
    <xf numFmtId="0" fontId="23" fillId="0" borderId="26" xfId="0" applyFont="1" applyFill="1" applyBorder="1" applyAlignment="1">
      <alignment horizontal="right" vertical="center"/>
    </xf>
    <xf numFmtId="0" fontId="31" fillId="8" borderId="36" xfId="0" applyFont="1" applyFill="1" applyBorder="1" applyAlignment="1">
      <alignment horizontal="right" vertical="center"/>
    </xf>
    <xf numFmtId="0" fontId="31" fillId="8" borderId="41" xfId="0" applyFont="1" applyFill="1" applyBorder="1" applyAlignment="1">
      <alignment horizontal="right" vertical="center"/>
    </xf>
    <xf numFmtId="0" fontId="31" fillId="0" borderId="24" xfId="0" applyFont="1" applyFill="1" applyBorder="1" applyAlignment="1">
      <alignment horizontal="right" vertical="center"/>
    </xf>
    <xf numFmtId="0" fontId="27" fillId="8" borderId="0" xfId="0" applyFont="1" applyFill="1" applyAlignment="1">
      <alignment horizontal="right" vertical="center"/>
    </xf>
    <xf numFmtId="0" fontId="31" fillId="8" borderId="0" xfId="0" applyFont="1" applyFill="1" applyAlignment="1">
      <alignment horizontal="right" vertical="center"/>
    </xf>
    <xf numFmtId="0" fontId="36" fillId="8" borderId="3" xfId="0" applyFont="1" applyFill="1" applyBorder="1" applyAlignment="1">
      <alignment horizontal="right" vertical="center"/>
    </xf>
    <xf numFmtId="0" fontId="31" fillId="8" borderId="2" xfId="0" applyFont="1" applyFill="1" applyBorder="1" applyAlignment="1">
      <alignment horizontal="right" vertical="center"/>
    </xf>
    <xf numFmtId="0" fontId="31" fillId="8" borderId="26" xfId="0" applyFont="1" applyFill="1" applyBorder="1" applyAlignment="1">
      <alignment horizontal="right" vertical="center"/>
    </xf>
    <xf numFmtId="0" fontId="31" fillId="8" borderId="28" xfId="0" applyFont="1" applyFill="1" applyBorder="1" applyAlignment="1">
      <alignment horizontal="right" vertical="center"/>
    </xf>
    <xf numFmtId="0" fontId="36" fillId="8" borderId="25" xfId="0" applyFont="1" applyFill="1" applyBorder="1" applyAlignment="1">
      <alignment horizontal="right" vertical="center"/>
    </xf>
    <xf numFmtId="0" fontId="31" fillId="0" borderId="42" xfId="0" applyFont="1" applyFill="1" applyBorder="1" applyAlignment="1">
      <alignment horizontal="right" vertical="center"/>
    </xf>
    <xf numFmtId="0" fontId="31" fillId="0" borderId="43" xfId="0" applyFont="1" applyFill="1" applyBorder="1" applyAlignment="1">
      <alignment horizontal="right" vertical="center"/>
    </xf>
    <xf numFmtId="0" fontId="31" fillId="0" borderId="44" xfId="0" applyFont="1" applyFill="1" applyBorder="1" applyAlignment="1">
      <alignment horizontal="right" vertical="center"/>
    </xf>
    <xf numFmtId="0" fontId="31" fillId="0" borderId="45" xfId="0" applyFont="1" applyFill="1" applyBorder="1" applyAlignment="1">
      <alignment horizontal="right" vertical="center"/>
    </xf>
    <xf numFmtId="0" fontId="31" fillId="0" borderId="46" xfId="0" applyFont="1" applyFill="1" applyBorder="1" applyAlignment="1">
      <alignment horizontal="right" vertical="center"/>
    </xf>
    <xf numFmtId="0" fontId="31" fillId="0" borderId="47" xfId="0" applyFont="1" applyFill="1" applyBorder="1" applyAlignment="1">
      <alignment horizontal="right" vertical="center"/>
    </xf>
    <xf numFmtId="0" fontId="31" fillId="0" borderId="48" xfId="0" applyFont="1" applyFill="1" applyBorder="1" applyAlignment="1">
      <alignment horizontal="right" vertical="center"/>
    </xf>
    <xf numFmtId="0" fontId="31" fillId="0" borderId="49" xfId="0" applyFont="1" applyFill="1" applyBorder="1" applyAlignment="1">
      <alignment horizontal="right" vertical="center"/>
    </xf>
    <xf numFmtId="0" fontId="31" fillId="0" borderId="50" xfId="0" applyFont="1" applyFill="1" applyBorder="1" applyAlignment="1">
      <alignment horizontal="right" vertical="center"/>
    </xf>
    <xf numFmtId="0" fontId="31" fillId="0" borderId="51" xfId="0" applyFont="1" applyFill="1" applyBorder="1" applyAlignment="1">
      <alignment horizontal="right" vertical="center"/>
    </xf>
    <xf numFmtId="0" fontId="31" fillId="0" borderId="52" xfId="0" applyFont="1" applyFill="1" applyBorder="1" applyAlignment="1">
      <alignment horizontal="right" vertical="center"/>
    </xf>
    <xf numFmtId="0" fontId="31" fillId="0" borderId="53" xfId="0" applyFont="1" applyFill="1" applyBorder="1" applyAlignment="1">
      <alignment horizontal="right" vertical="center"/>
    </xf>
    <xf numFmtId="0" fontId="31" fillId="0" borderId="54" xfId="0" applyFont="1" applyFill="1" applyBorder="1" applyAlignment="1">
      <alignment horizontal="right" vertical="center"/>
    </xf>
    <xf numFmtId="0" fontId="31" fillId="0" borderId="55" xfId="0" applyFont="1" applyFill="1" applyBorder="1" applyAlignment="1">
      <alignment horizontal="right" vertical="center"/>
    </xf>
    <xf numFmtId="49" fontId="17" fillId="8" borderId="0" xfId="0" applyNumberFormat="1" applyFont="1" applyFill="1" applyAlignment="1">
      <alignment horizontal="left" vertical="center"/>
    </xf>
    <xf numFmtId="49" fontId="4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left" vertical="center" shrinkToFit="1"/>
    </xf>
    <xf numFmtId="0" fontId="0" fillId="0" borderId="5" xfId="0" applyFont="1" applyFill="1" applyBorder="1" applyAlignment="1">
      <alignment horizontal="center" vertical="center" shrinkToFit="1"/>
    </xf>
    <xf numFmtId="176" fontId="0" fillId="0" borderId="3" xfId="0" applyNumberFormat="1" applyFont="1" applyFill="1" applyBorder="1" applyAlignment="1">
      <alignment horizontal="right" vertical="center"/>
    </xf>
    <xf numFmtId="176" fontId="21" fillId="8" borderId="0" xfId="0" applyNumberFormat="1" applyFont="1" applyFill="1" applyAlignment="1">
      <alignment horizontal="right" vertical="center"/>
    </xf>
    <xf numFmtId="0" fontId="11" fillId="7" borderId="9" xfId="2" applyFont="1" applyFill="1" applyBorder="1" applyAlignment="1">
      <alignment vertical="center"/>
    </xf>
    <xf numFmtId="0" fontId="11" fillId="0" borderId="10" xfId="3" applyFont="1" applyBorder="1" applyAlignment="1">
      <alignment horizontal="left" vertical="center"/>
    </xf>
    <xf numFmtId="0" fontId="11" fillId="7" borderId="10" xfId="2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21" fillId="0" borderId="0" xfId="0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14" fontId="20" fillId="8" borderId="0" xfId="0" applyNumberFormat="1" applyFont="1" applyFill="1" applyAlignment="1">
      <alignment horizontal="right" vertical="center" shrinkToFit="1"/>
    </xf>
    <xf numFmtId="49" fontId="12" fillId="0" borderId="10" xfId="3" applyNumberFormat="1" applyFont="1" applyBorder="1" applyAlignment="1">
      <alignment horizontal="left" vertical="center"/>
    </xf>
    <xf numFmtId="176" fontId="10" fillId="0" borderId="7" xfId="0" applyNumberFormat="1" applyFont="1" applyFill="1" applyBorder="1" applyAlignment="1">
      <alignment horizontal="right" vertical="center" shrinkToFit="1"/>
    </xf>
    <xf numFmtId="176" fontId="7" fillId="0" borderId="5" xfId="0" applyNumberFormat="1" applyFont="1" applyFill="1" applyBorder="1" applyAlignment="1">
      <alignment horizontal="right" vertical="center" shrinkToFit="1"/>
    </xf>
    <xf numFmtId="176" fontId="10" fillId="0" borderId="5" xfId="0" applyNumberFormat="1" applyFont="1" applyFill="1" applyBorder="1" applyAlignment="1">
      <alignment horizontal="right" vertical="center" shrinkToFit="1"/>
    </xf>
    <xf numFmtId="176" fontId="10" fillId="0" borderId="7" xfId="0" applyNumberFormat="1" applyFont="1" applyFill="1" applyBorder="1" applyAlignment="1">
      <alignment horizontal="right" vertical="center"/>
    </xf>
    <xf numFmtId="176" fontId="10" fillId="0" borderId="5" xfId="0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 shrinkToFit="1"/>
    </xf>
    <xf numFmtId="0" fontId="15" fillId="0" borderId="7" xfId="3" applyFont="1" applyBorder="1" applyAlignment="1">
      <alignment horizontal="center" vertical="center" shrinkToFit="1"/>
    </xf>
    <xf numFmtId="0" fontId="15" fillId="0" borderId="5" xfId="3" applyFont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wrapText="1" shrinkToFit="1"/>
    </xf>
    <xf numFmtId="176" fontId="15" fillId="0" borderId="5" xfId="5" applyNumberFormat="1" applyFont="1" applyFill="1" applyBorder="1" applyAlignment="1">
      <alignment horizontal="center" vertical="center" wrapText="1" shrinkToFit="1"/>
    </xf>
    <xf numFmtId="176" fontId="15" fillId="0" borderId="5" xfId="0" applyNumberFormat="1" applyFont="1" applyFill="1" applyBorder="1" applyAlignment="1">
      <alignment horizontal="center" vertical="center" wrapText="1" shrinkToFit="1"/>
    </xf>
    <xf numFmtId="0" fontId="15" fillId="0" borderId="8" xfId="0" applyFont="1" applyFill="1" applyBorder="1" applyAlignment="1">
      <alignment horizontal="center" vertical="center" wrapText="1" shrinkToFit="1"/>
    </xf>
    <xf numFmtId="176" fontId="10" fillId="0" borderId="5" xfId="1" applyNumberFormat="1" applyFont="1" applyFill="1" applyBorder="1" applyAlignment="1">
      <alignment horizontal="right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/>
    </xf>
    <xf numFmtId="176" fontId="0" fillId="0" borderId="6" xfId="0" applyNumberFormat="1" applyFont="1" applyFill="1" applyBorder="1" applyAlignment="1">
      <alignment horizontal="left" vertical="center" shrinkToFit="1"/>
    </xf>
    <xf numFmtId="49" fontId="14" fillId="0" borderId="56" xfId="4" applyNumberFormat="1" applyFont="1" applyBorder="1" applyAlignment="1">
      <alignment horizontal="center" vertical="center" shrinkToFit="1"/>
    </xf>
    <xf numFmtId="176" fontId="10" fillId="0" borderId="8" xfId="1" applyNumberFormat="1" applyFont="1" applyFill="1" applyBorder="1" applyAlignment="1">
      <alignment horizontal="right" vertical="center" shrinkToFit="1"/>
    </xf>
    <xf numFmtId="0" fontId="16" fillId="0" borderId="13" xfId="0" applyFont="1" applyFill="1" applyBorder="1" applyAlignment="1">
      <alignment horizontal="center" vertical="center" shrinkToFit="1"/>
    </xf>
    <xf numFmtId="0" fontId="2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5" fillId="0" borderId="13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vertical="center"/>
    </xf>
    <xf numFmtId="0" fontId="18" fillId="8" borderId="0" xfId="0" applyFont="1" applyFill="1" applyAlignment="1">
      <alignment horizontal="left" vertical="center" shrinkToFit="1"/>
    </xf>
    <xf numFmtId="0" fontId="21" fillId="8" borderId="0" xfId="0" applyFont="1" applyFill="1" applyAlignment="1">
      <alignment horizontal="left" vertical="center" shrinkToFit="1"/>
    </xf>
    <xf numFmtId="176" fontId="12" fillId="7" borderId="10" xfId="2" applyNumberFormat="1" applyFont="1" applyFill="1" applyBorder="1" applyAlignment="1">
      <alignment horizontal="left" vertical="center"/>
    </xf>
    <xf numFmtId="176" fontId="11" fillId="7" borderId="10" xfId="2" applyNumberFormat="1" applyFont="1" applyFill="1" applyBorder="1" applyAlignment="1">
      <alignment horizontal="left" vertical="center"/>
    </xf>
    <xf numFmtId="14" fontId="20" fillId="0" borderId="10" xfId="0" applyNumberFormat="1" applyFont="1" applyFill="1" applyBorder="1" applyAlignment="1">
      <alignment horizontal="right" vertical="center" shrinkToFit="1"/>
    </xf>
    <xf numFmtId="0" fontId="20" fillId="0" borderId="10" xfId="0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left" vertical="center" shrinkToFit="1"/>
    </xf>
    <xf numFmtId="0" fontId="21" fillId="0" borderId="9" xfId="0" applyFont="1" applyFill="1" applyBorder="1" applyAlignment="1">
      <alignment horizontal="right" vertical="center" shrinkToFit="1"/>
    </xf>
    <xf numFmtId="0" fontId="21" fillId="0" borderId="10" xfId="0" applyFont="1" applyFill="1" applyBorder="1" applyAlignment="1">
      <alignment horizontal="right" vertical="center"/>
    </xf>
    <xf numFmtId="176" fontId="22" fillId="0" borderId="10" xfId="0" applyNumberFormat="1" applyFont="1" applyFill="1" applyBorder="1" applyAlignment="1">
      <alignment horizontal="right" vertical="center"/>
    </xf>
    <xf numFmtId="176" fontId="21" fillId="0" borderId="10" xfId="0" applyNumberFormat="1" applyFont="1" applyFill="1" applyBorder="1" applyAlignment="1">
      <alignment horizontal="right" vertical="center"/>
    </xf>
    <xf numFmtId="0" fontId="21" fillId="0" borderId="9" xfId="0" applyFont="1" applyFill="1" applyBorder="1" applyAlignment="1">
      <alignment horizontal="right" vertical="center"/>
    </xf>
    <xf numFmtId="49" fontId="14" fillId="0" borderId="57" xfId="4" applyNumberFormat="1" applyFont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 shrinkToFit="1"/>
    </xf>
    <xf numFmtId="177" fontId="40" fillId="0" borderId="5" xfId="6" applyNumberFormat="1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right" vertical="center"/>
    </xf>
    <xf numFmtId="0" fontId="21" fillId="0" borderId="57" xfId="0" applyFont="1" applyFill="1" applyBorder="1" applyAlignment="1">
      <alignment horizontal="right" vertical="center"/>
    </xf>
    <xf numFmtId="0" fontId="11" fillId="7" borderId="18" xfId="2" applyFont="1" applyFill="1" applyBorder="1" applyAlignment="1">
      <alignment horizontal="left" vertical="center"/>
    </xf>
    <xf numFmtId="0" fontId="15" fillId="0" borderId="58" xfId="0" applyFont="1" applyFill="1" applyBorder="1" applyAlignment="1">
      <alignment horizontal="center" vertical="center" shrinkToFit="1"/>
    </xf>
    <xf numFmtId="176" fontId="10" fillId="0" borderId="5" xfId="1" applyNumberFormat="1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 shrinkToFit="1"/>
    </xf>
    <xf numFmtId="0" fontId="0" fillId="0" borderId="0" xfId="0" applyFont="1" applyFill="1"/>
    <xf numFmtId="0" fontId="35" fillId="8" borderId="17" xfId="0" applyFont="1" applyFill="1" applyBorder="1" applyAlignment="1">
      <alignment horizontal="left" vertical="center"/>
    </xf>
    <xf numFmtId="0" fontId="35" fillId="8" borderId="11" xfId="0" applyFont="1" applyFill="1" applyBorder="1" applyAlignment="1">
      <alignment horizontal="left" vertical="center"/>
    </xf>
    <xf numFmtId="0" fontId="35" fillId="8" borderId="17" xfId="0" applyFont="1" applyFill="1" applyBorder="1" applyAlignment="1">
      <alignment horizontal="center" vertical="center"/>
    </xf>
    <xf numFmtId="0" fontId="35" fillId="8" borderId="11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left" vertical="center"/>
    </xf>
  </cellXfs>
  <cellStyles count="8">
    <cellStyle name="悪い" xfId="6" builtinId="27"/>
    <cellStyle name="悪い 2" xfId="7"/>
    <cellStyle name="出力" xfId="5" builtinId="21"/>
    <cellStyle name="標準" xfId="0" builtinId="0"/>
    <cellStyle name="標準 2" xfId="4"/>
    <cellStyle name="標準 3" xfId="3"/>
    <cellStyle name="良い" xfId="2" builtinId="26"/>
    <cellStyle name="良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ON15"/>
  <sheetViews>
    <sheetView showGridLines="0" tabSelected="1" zoomScale="75" zoomScaleNormal="75" workbookViewId="0">
      <pane xSplit="1" ySplit="5" topLeftCell="B6" activePane="bottomRight" state="frozen"/>
      <selection pane="topRight" activeCell="F1" sqref="F1"/>
      <selection pane="bottomLeft" activeCell="A6" sqref="A6"/>
      <selection pane="bottomRight"/>
    </sheetView>
  </sheetViews>
  <sheetFormatPr defaultColWidth="11" defaultRowHeight="13.5" x14ac:dyDescent="0.15"/>
  <cols>
    <col min="1" max="1" width="10.875" style="128" customWidth="1"/>
    <col min="2" max="2" width="10.875" style="177" customWidth="1"/>
    <col min="3" max="3" width="14.625" style="3" bestFit="1" customWidth="1"/>
    <col min="4" max="4" width="14.625" style="3" customWidth="1"/>
    <col min="5" max="5" width="20.625" style="129" bestFit="1" customWidth="1"/>
    <col min="6" max="6" width="9" style="13" customWidth="1"/>
    <col min="7" max="8" width="9.25" style="15" customWidth="1"/>
    <col min="9" max="10" width="9" style="2" customWidth="1"/>
    <col min="11" max="11" width="10.5" style="131" customWidth="1"/>
    <col min="12" max="12" width="9.25" style="15" customWidth="1"/>
    <col min="13" max="13" width="9" style="1" customWidth="1"/>
    <col min="14" max="14" width="9" style="15" customWidth="1"/>
    <col min="15" max="15" width="9.25" style="15" customWidth="1"/>
    <col min="16" max="17" width="9" style="2" customWidth="1"/>
    <col min="18" max="19" width="9" style="15" customWidth="1"/>
    <col min="46" max="46" width="5" style="186" customWidth="1"/>
    <col min="71" max="71" width="4.875" style="186" customWidth="1"/>
    <col min="77" max="77" width="4.875" style="186" customWidth="1"/>
    <col min="78" max="78" width="9.125" style="186" customWidth="1"/>
    <col min="80" max="80" width="4.875" style="186" customWidth="1"/>
    <col min="258" max="258" width="3.75" style="186" customWidth="1"/>
    <col min="259" max="259" width="2.125" style="186" customWidth="1"/>
    <col min="260" max="260" width="3.75" style="186" customWidth="1"/>
    <col min="302" max="302" width="5" style="186" customWidth="1"/>
    <col min="327" max="327" width="4.875" style="186" customWidth="1"/>
    <col min="333" max="333" width="4.875" style="186" customWidth="1"/>
    <col min="334" max="334" width="9.125" style="186" customWidth="1"/>
    <col min="336" max="336" width="4.875" style="186" customWidth="1"/>
    <col min="514" max="514" width="3.75" style="186" customWidth="1"/>
    <col min="515" max="515" width="2.125" style="186" customWidth="1"/>
    <col min="516" max="516" width="3.75" style="186" customWidth="1"/>
    <col min="558" max="558" width="5" style="186" customWidth="1"/>
    <col min="583" max="583" width="4.875" style="186" customWidth="1"/>
    <col min="589" max="589" width="4.875" style="186" customWidth="1"/>
    <col min="590" max="590" width="9.125" style="186" customWidth="1"/>
    <col min="592" max="592" width="4.875" style="186" customWidth="1"/>
    <col min="770" max="770" width="3.75" style="186" customWidth="1"/>
    <col min="771" max="771" width="2.125" style="186" customWidth="1"/>
    <col min="772" max="772" width="3.75" style="186" customWidth="1"/>
    <col min="814" max="814" width="5" style="186" customWidth="1"/>
    <col min="839" max="839" width="4.875" style="186" customWidth="1"/>
    <col min="845" max="845" width="4.875" style="186" customWidth="1"/>
    <col min="846" max="846" width="9.125" style="186" customWidth="1"/>
    <col min="848" max="848" width="4.875" style="186" customWidth="1"/>
    <col min="1026" max="1026" width="3.75" style="186" customWidth="1"/>
    <col min="1027" max="1027" width="2.125" style="186" customWidth="1"/>
    <col min="1028" max="1028" width="3.75" style="186" customWidth="1"/>
    <col min="1070" max="1070" width="5" style="186" customWidth="1"/>
    <col min="1095" max="1095" width="4.875" style="186" customWidth="1"/>
    <col min="1101" max="1101" width="4.875" style="186" customWidth="1"/>
    <col min="1102" max="1102" width="9.125" style="186" customWidth="1"/>
    <col min="1104" max="1104" width="4.875" style="186" customWidth="1"/>
    <col min="1282" max="1282" width="3.75" style="186" customWidth="1"/>
    <col min="1283" max="1283" width="2.125" style="186" customWidth="1"/>
    <col min="1284" max="1284" width="3.75" style="186" customWidth="1"/>
    <col min="1326" max="1326" width="5" style="186" customWidth="1"/>
    <col min="1351" max="1351" width="4.875" style="186" customWidth="1"/>
    <col min="1357" max="1357" width="4.875" style="186" customWidth="1"/>
    <col min="1358" max="1358" width="9.125" style="186" customWidth="1"/>
    <col min="1360" max="1360" width="4.875" style="186" customWidth="1"/>
    <col min="1538" max="1538" width="3.75" style="186" customWidth="1"/>
    <col min="1539" max="1539" width="2.125" style="186" customWidth="1"/>
    <col min="1540" max="1540" width="3.75" style="186" customWidth="1"/>
    <col min="1582" max="1582" width="5" style="186" customWidth="1"/>
    <col min="1607" max="1607" width="4.875" style="186" customWidth="1"/>
    <col min="1613" max="1613" width="4.875" style="186" customWidth="1"/>
    <col min="1614" max="1614" width="9.125" style="186" customWidth="1"/>
    <col min="1616" max="1616" width="4.875" style="186" customWidth="1"/>
    <col min="1794" max="1794" width="3.75" style="186" customWidth="1"/>
    <col min="1795" max="1795" width="2.125" style="186" customWidth="1"/>
    <col min="1796" max="1796" width="3.75" style="186" customWidth="1"/>
    <col min="1838" max="1838" width="5" style="186" customWidth="1"/>
    <col min="1863" max="1863" width="4.875" style="186" customWidth="1"/>
    <col min="1869" max="1869" width="4.875" style="186" customWidth="1"/>
    <col min="1870" max="1870" width="9.125" style="186" customWidth="1"/>
    <col min="1872" max="1872" width="4.875" style="186" customWidth="1"/>
    <col min="2050" max="2050" width="3.75" style="186" customWidth="1"/>
    <col min="2051" max="2051" width="2.125" style="186" customWidth="1"/>
    <col min="2052" max="2052" width="3.75" style="186" customWidth="1"/>
    <col min="2094" max="2094" width="5" style="186" customWidth="1"/>
    <col min="2119" max="2119" width="4.875" style="186" customWidth="1"/>
    <col min="2125" max="2125" width="4.875" style="186" customWidth="1"/>
    <col min="2126" max="2126" width="9.125" style="186" customWidth="1"/>
    <col min="2128" max="2128" width="4.875" style="186" customWidth="1"/>
    <col min="2306" max="2306" width="3.75" style="186" customWidth="1"/>
    <col min="2307" max="2307" width="2.125" style="186" customWidth="1"/>
    <col min="2308" max="2308" width="3.75" style="186" customWidth="1"/>
    <col min="2350" max="2350" width="5" style="186" customWidth="1"/>
    <col min="2375" max="2375" width="4.875" style="186" customWidth="1"/>
    <col min="2381" max="2381" width="4.875" style="186" customWidth="1"/>
    <col min="2382" max="2382" width="9.125" style="186" customWidth="1"/>
    <col min="2384" max="2384" width="4.875" style="186" customWidth="1"/>
    <col min="2562" max="2562" width="3.75" style="186" customWidth="1"/>
    <col min="2563" max="2563" width="2.125" style="186" customWidth="1"/>
    <col min="2564" max="2564" width="3.75" style="186" customWidth="1"/>
    <col min="2606" max="2606" width="5" style="186" customWidth="1"/>
    <col min="2631" max="2631" width="4.875" style="186" customWidth="1"/>
    <col min="2637" max="2637" width="4.875" style="186" customWidth="1"/>
    <col min="2638" max="2638" width="9.125" style="186" customWidth="1"/>
    <col min="2640" max="2640" width="4.875" style="186" customWidth="1"/>
    <col min="2818" max="2818" width="3.75" style="186" customWidth="1"/>
    <col min="2819" max="2819" width="2.125" style="186" customWidth="1"/>
    <col min="2820" max="2820" width="3.75" style="186" customWidth="1"/>
    <col min="2862" max="2862" width="5" style="186" customWidth="1"/>
    <col min="2887" max="2887" width="4.875" style="186" customWidth="1"/>
    <col min="2893" max="2893" width="4.875" style="186" customWidth="1"/>
    <col min="2894" max="2894" width="9.125" style="186" customWidth="1"/>
    <col min="2896" max="2896" width="4.875" style="186" customWidth="1"/>
    <col min="3074" max="3074" width="3.75" style="186" customWidth="1"/>
    <col min="3075" max="3075" width="2.125" style="186" customWidth="1"/>
    <col min="3076" max="3076" width="3.75" style="186" customWidth="1"/>
    <col min="3118" max="3118" width="5" style="186" customWidth="1"/>
    <col min="3143" max="3143" width="4.875" style="186" customWidth="1"/>
    <col min="3149" max="3149" width="4.875" style="186" customWidth="1"/>
    <col min="3150" max="3150" width="9.125" style="186" customWidth="1"/>
    <col min="3152" max="3152" width="4.875" style="186" customWidth="1"/>
    <col min="3330" max="3330" width="3.75" style="186" customWidth="1"/>
    <col min="3331" max="3331" width="2.125" style="186" customWidth="1"/>
    <col min="3332" max="3332" width="3.75" style="186" customWidth="1"/>
    <col min="3374" max="3374" width="5" style="186" customWidth="1"/>
    <col min="3399" max="3399" width="4.875" style="186" customWidth="1"/>
    <col min="3405" max="3405" width="4.875" style="186" customWidth="1"/>
    <col min="3406" max="3406" width="9.125" style="186" customWidth="1"/>
    <col min="3408" max="3408" width="4.875" style="186" customWidth="1"/>
    <col min="3586" max="3586" width="3.75" style="186" customWidth="1"/>
    <col min="3587" max="3587" width="2.125" style="186" customWidth="1"/>
    <col min="3588" max="3588" width="3.75" style="186" customWidth="1"/>
    <col min="3630" max="3630" width="5" style="186" customWidth="1"/>
    <col min="3655" max="3655" width="4.875" style="186" customWidth="1"/>
    <col min="3661" max="3661" width="4.875" style="186" customWidth="1"/>
    <col min="3662" max="3662" width="9.125" style="186" customWidth="1"/>
    <col min="3664" max="3664" width="4.875" style="186" customWidth="1"/>
    <col min="3842" max="3842" width="3.75" style="186" customWidth="1"/>
    <col min="3843" max="3843" width="2.125" style="186" customWidth="1"/>
    <col min="3844" max="3844" width="3.75" style="186" customWidth="1"/>
    <col min="3886" max="3886" width="5" style="186" customWidth="1"/>
    <col min="3911" max="3911" width="4.875" style="186" customWidth="1"/>
    <col min="3917" max="3917" width="4.875" style="186" customWidth="1"/>
    <col min="3918" max="3918" width="9.125" style="186" customWidth="1"/>
    <col min="3920" max="3920" width="4.875" style="186" customWidth="1"/>
    <col min="4098" max="4098" width="3.75" style="186" customWidth="1"/>
    <col min="4099" max="4099" width="2.125" style="186" customWidth="1"/>
    <col min="4100" max="4100" width="3.75" style="186" customWidth="1"/>
    <col min="4142" max="4142" width="5" style="186" customWidth="1"/>
    <col min="4167" max="4167" width="4.875" style="186" customWidth="1"/>
    <col min="4173" max="4173" width="4.875" style="186" customWidth="1"/>
    <col min="4174" max="4174" width="9.125" style="186" customWidth="1"/>
    <col min="4176" max="4176" width="4.875" style="186" customWidth="1"/>
    <col min="4354" max="4354" width="3.75" style="186" customWidth="1"/>
    <col min="4355" max="4355" width="2.125" style="186" customWidth="1"/>
    <col min="4356" max="4356" width="3.75" style="186" customWidth="1"/>
    <col min="4398" max="4398" width="5" style="186" customWidth="1"/>
    <col min="4423" max="4423" width="4.875" style="186" customWidth="1"/>
    <col min="4429" max="4429" width="4.875" style="186" customWidth="1"/>
    <col min="4430" max="4430" width="9.125" style="186" customWidth="1"/>
    <col min="4432" max="4432" width="4.875" style="186" customWidth="1"/>
    <col min="4610" max="4610" width="3.75" style="186" customWidth="1"/>
    <col min="4611" max="4611" width="2.125" style="186" customWidth="1"/>
    <col min="4612" max="4612" width="3.75" style="186" customWidth="1"/>
    <col min="4654" max="4654" width="5" style="186" customWidth="1"/>
    <col min="4679" max="4679" width="4.875" style="186" customWidth="1"/>
    <col min="4685" max="4685" width="4.875" style="186" customWidth="1"/>
    <col min="4686" max="4686" width="9.125" style="186" customWidth="1"/>
    <col min="4688" max="4688" width="4.875" style="186" customWidth="1"/>
    <col min="4866" max="4866" width="3.75" style="186" customWidth="1"/>
    <col min="4867" max="4867" width="2.125" style="186" customWidth="1"/>
    <col min="4868" max="4868" width="3.75" style="186" customWidth="1"/>
    <col min="4910" max="4910" width="5" style="186" customWidth="1"/>
    <col min="4935" max="4935" width="4.875" style="186" customWidth="1"/>
    <col min="4941" max="4941" width="4.875" style="186" customWidth="1"/>
    <col min="4942" max="4942" width="9.125" style="186" customWidth="1"/>
    <col min="4944" max="4944" width="4.875" style="186" customWidth="1"/>
    <col min="5122" max="5122" width="3.75" style="186" customWidth="1"/>
    <col min="5123" max="5123" width="2.125" style="186" customWidth="1"/>
    <col min="5124" max="5124" width="3.75" style="186" customWidth="1"/>
    <col min="5166" max="5166" width="5" style="186" customWidth="1"/>
    <col min="5191" max="5191" width="4.875" style="186" customWidth="1"/>
    <col min="5197" max="5197" width="4.875" style="186" customWidth="1"/>
    <col min="5198" max="5198" width="9.125" style="186" customWidth="1"/>
    <col min="5200" max="5200" width="4.875" style="186" customWidth="1"/>
    <col min="5378" max="5378" width="3.75" style="186" customWidth="1"/>
    <col min="5379" max="5379" width="2.125" style="186" customWidth="1"/>
    <col min="5380" max="5380" width="3.75" style="186" customWidth="1"/>
    <col min="5422" max="5422" width="5" style="186" customWidth="1"/>
    <col min="5447" max="5447" width="4.875" style="186" customWidth="1"/>
    <col min="5453" max="5453" width="4.875" style="186" customWidth="1"/>
    <col min="5454" max="5454" width="9.125" style="186" customWidth="1"/>
    <col min="5456" max="5456" width="4.875" style="186" customWidth="1"/>
    <col min="5634" max="5634" width="3.75" style="186" customWidth="1"/>
    <col min="5635" max="5635" width="2.125" style="186" customWidth="1"/>
    <col min="5636" max="5636" width="3.75" style="186" customWidth="1"/>
    <col min="5678" max="5678" width="5" style="186" customWidth="1"/>
    <col min="5703" max="5703" width="4.875" style="186" customWidth="1"/>
    <col min="5709" max="5709" width="4.875" style="186" customWidth="1"/>
    <col min="5710" max="5710" width="9.125" style="186" customWidth="1"/>
    <col min="5712" max="5712" width="4.875" style="186" customWidth="1"/>
    <col min="5890" max="5890" width="3.75" style="186" customWidth="1"/>
    <col min="5891" max="5891" width="2.125" style="186" customWidth="1"/>
    <col min="5892" max="5892" width="3.75" style="186" customWidth="1"/>
    <col min="5934" max="5934" width="5" style="186" customWidth="1"/>
    <col min="5959" max="5959" width="4.875" style="186" customWidth="1"/>
    <col min="5965" max="5965" width="4.875" style="186" customWidth="1"/>
    <col min="5966" max="5966" width="9.125" style="186" customWidth="1"/>
    <col min="5968" max="5968" width="4.875" style="186" customWidth="1"/>
    <col min="6146" max="6146" width="3.75" style="186" customWidth="1"/>
    <col min="6147" max="6147" width="2.125" style="186" customWidth="1"/>
    <col min="6148" max="6148" width="3.75" style="186" customWidth="1"/>
    <col min="6190" max="6190" width="5" style="186" customWidth="1"/>
    <col min="6215" max="6215" width="4.875" style="186" customWidth="1"/>
    <col min="6221" max="6221" width="4.875" style="186" customWidth="1"/>
    <col min="6222" max="6222" width="9.125" style="186" customWidth="1"/>
    <col min="6224" max="6224" width="4.875" style="186" customWidth="1"/>
    <col min="6402" max="6402" width="3.75" style="186" customWidth="1"/>
    <col min="6403" max="6403" width="2.125" style="186" customWidth="1"/>
    <col min="6404" max="6404" width="3.75" style="186" customWidth="1"/>
    <col min="6446" max="6446" width="5" style="186" customWidth="1"/>
    <col min="6471" max="6471" width="4.875" style="186" customWidth="1"/>
    <col min="6477" max="6477" width="4.875" style="186" customWidth="1"/>
    <col min="6478" max="6478" width="9.125" style="186" customWidth="1"/>
    <col min="6480" max="6480" width="4.875" style="186" customWidth="1"/>
    <col min="6658" max="6658" width="3.75" style="186" customWidth="1"/>
    <col min="6659" max="6659" width="2.125" style="186" customWidth="1"/>
    <col min="6660" max="6660" width="3.75" style="186" customWidth="1"/>
    <col min="6702" max="6702" width="5" style="186" customWidth="1"/>
    <col min="6727" max="6727" width="4.875" style="186" customWidth="1"/>
    <col min="6733" max="6733" width="4.875" style="186" customWidth="1"/>
    <col min="6734" max="6734" width="9.125" style="186" customWidth="1"/>
    <col min="6736" max="6736" width="4.875" style="186" customWidth="1"/>
    <col min="6914" max="6914" width="3.75" style="186" customWidth="1"/>
    <col min="6915" max="6915" width="2.125" style="186" customWidth="1"/>
    <col min="6916" max="6916" width="3.75" style="186" customWidth="1"/>
    <col min="6958" max="6958" width="5" style="186" customWidth="1"/>
    <col min="6983" max="6983" width="4.875" style="186" customWidth="1"/>
    <col min="6989" max="6989" width="4.875" style="186" customWidth="1"/>
    <col min="6990" max="6990" width="9.125" style="186" customWidth="1"/>
    <col min="6992" max="6992" width="4.875" style="186" customWidth="1"/>
    <col min="7170" max="7170" width="3.75" style="186" customWidth="1"/>
    <col min="7171" max="7171" width="2.125" style="186" customWidth="1"/>
    <col min="7172" max="7172" width="3.75" style="186" customWidth="1"/>
    <col min="7214" max="7214" width="5" style="186" customWidth="1"/>
    <col min="7239" max="7239" width="4.875" style="186" customWidth="1"/>
    <col min="7245" max="7245" width="4.875" style="186" customWidth="1"/>
    <col min="7246" max="7246" width="9.125" style="186" customWidth="1"/>
    <col min="7248" max="7248" width="4.875" style="186" customWidth="1"/>
    <col min="7426" max="7426" width="3.75" style="186" customWidth="1"/>
    <col min="7427" max="7427" width="2.125" style="186" customWidth="1"/>
    <col min="7428" max="7428" width="3.75" style="186" customWidth="1"/>
    <col min="7470" max="7470" width="5" style="186" customWidth="1"/>
    <col min="7495" max="7495" width="4.875" style="186" customWidth="1"/>
    <col min="7501" max="7501" width="4.875" style="186" customWidth="1"/>
    <col min="7502" max="7502" width="9.125" style="186" customWidth="1"/>
    <col min="7504" max="7504" width="4.875" style="186" customWidth="1"/>
    <col min="7682" max="7682" width="3.75" style="186" customWidth="1"/>
    <col min="7683" max="7683" width="2.125" style="186" customWidth="1"/>
    <col min="7684" max="7684" width="3.75" style="186" customWidth="1"/>
    <col min="7726" max="7726" width="5" style="186" customWidth="1"/>
    <col min="7751" max="7751" width="4.875" style="186" customWidth="1"/>
    <col min="7757" max="7757" width="4.875" style="186" customWidth="1"/>
    <col min="7758" max="7758" width="9.125" style="186" customWidth="1"/>
    <col min="7760" max="7760" width="4.875" style="186" customWidth="1"/>
    <col min="7938" max="7938" width="3.75" style="186" customWidth="1"/>
    <col min="7939" max="7939" width="2.125" style="186" customWidth="1"/>
    <col min="7940" max="7940" width="3.75" style="186" customWidth="1"/>
    <col min="7982" max="7982" width="5" style="186" customWidth="1"/>
    <col min="8007" max="8007" width="4.875" style="186" customWidth="1"/>
    <col min="8013" max="8013" width="4.875" style="186" customWidth="1"/>
    <col min="8014" max="8014" width="9.125" style="186" customWidth="1"/>
    <col min="8016" max="8016" width="4.875" style="186" customWidth="1"/>
    <col min="8194" max="8194" width="3.75" style="186" customWidth="1"/>
    <col min="8195" max="8195" width="2.125" style="186" customWidth="1"/>
    <col min="8196" max="8196" width="3.75" style="186" customWidth="1"/>
    <col min="8238" max="8238" width="5" style="186" customWidth="1"/>
    <col min="8263" max="8263" width="4.875" style="186" customWidth="1"/>
    <col min="8269" max="8269" width="4.875" style="186" customWidth="1"/>
    <col min="8270" max="8270" width="9.125" style="186" customWidth="1"/>
    <col min="8272" max="8272" width="4.875" style="186" customWidth="1"/>
    <col min="8450" max="8450" width="3.75" style="186" customWidth="1"/>
    <col min="8451" max="8451" width="2.125" style="186" customWidth="1"/>
    <col min="8452" max="8452" width="3.75" style="186" customWidth="1"/>
    <col min="8494" max="8494" width="5" style="186" customWidth="1"/>
    <col min="8519" max="8519" width="4.875" style="186" customWidth="1"/>
    <col min="8525" max="8525" width="4.875" style="186" customWidth="1"/>
    <col min="8526" max="8526" width="9.125" style="186" customWidth="1"/>
    <col min="8528" max="8528" width="4.875" style="186" customWidth="1"/>
    <col min="8706" max="8706" width="3.75" style="186" customWidth="1"/>
    <col min="8707" max="8707" width="2.125" style="186" customWidth="1"/>
    <col min="8708" max="8708" width="3.75" style="186" customWidth="1"/>
    <col min="8750" max="8750" width="5" style="186" customWidth="1"/>
    <col min="8775" max="8775" width="4.875" style="186" customWidth="1"/>
    <col min="8781" max="8781" width="4.875" style="186" customWidth="1"/>
    <col min="8782" max="8782" width="9.125" style="186" customWidth="1"/>
    <col min="8784" max="8784" width="4.875" style="186" customWidth="1"/>
    <col min="8962" max="8962" width="3.75" style="186" customWidth="1"/>
    <col min="8963" max="8963" width="2.125" style="186" customWidth="1"/>
    <col min="8964" max="8964" width="3.75" style="186" customWidth="1"/>
    <col min="9006" max="9006" width="5" style="186" customWidth="1"/>
    <col min="9031" max="9031" width="4.875" style="186" customWidth="1"/>
    <col min="9037" max="9037" width="4.875" style="186" customWidth="1"/>
    <col min="9038" max="9038" width="9.125" style="186" customWidth="1"/>
    <col min="9040" max="9040" width="4.875" style="186" customWidth="1"/>
    <col min="9218" max="9218" width="3.75" style="186" customWidth="1"/>
    <col min="9219" max="9219" width="2.125" style="186" customWidth="1"/>
    <col min="9220" max="9220" width="3.75" style="186" customWidth="1"/>
    <col min="9262" max="9262" width="5" style="186" customWidth="1"/>
    <col min="9287" max="9287" width="4.875" style="186" customWidth="1"/>
    <col min="9293" max="9293" width="4.875" style="186" customWidth="1"/>
    <col min="9294" max="9294" width="9.125" style="186" customWidth="1"/>
    <col min="9296" max="9296" width="4.875" style="186" customWidth="1"/>
    <col min="9474" max="9474" width="3.75" style="186" customWidth="1"/>
    <col min="9475" max="9475" width="2.125" style="186" customWidth="1"/>
    <col min="9476" max="9476" width="3.75" style="186" customWidth="1"/>
    <col min="9518" max="9518" width="5" style="186" customWidth="1"/>
    <col min="9543" max="9543" width="4.875" style="186" customWidth="1"/>
    <col min="9549" max="9549" width="4.875" style="186" customWidth="1"/>
    <col min="9550" max="9550" width="9.125" style="186" customWidth="1"/>
    <col min="9552" max="9552" width="4.875" style="186" customWidth="1"/>
    <col min="9730" max="9730" width="3.75" style="186" customWidth="1"/>
    <col min="9731" max="9731" width="2.125" style="186" customWidth="1"/>
    <col min="9732" max="9732" width="3.75" style="186" customWidth="1"/>
    <col min="9774" max="9774" width="5" style="186" customWidth="1"/>
    <col min="9799" max="9799" width="4.875" style="186" customWidth="1"/>
    <col min="9805" max="9805" width="4.875" style="186" customWidth="1"/>
    <col min="9806" max="9806" width="9.125" style="186" customWidth="1"/>
    <col min="9808" max="9808" width="4.875" style="186" customWidth="1"/>
    <col min="9986" max="9986" width="3.75" style="186" customWidth="1"/>
    <col min="9987" max="9987" width="2.125" style="186" customWidth="1"/>
    <col min="9988" max="9988" width="3.75" style="186" customWidth="1"/>
    <col min="10030" max="10030" width="5" style="186" customWidth="1"/>
    <col min="10055" max="10055" width="4.875" style="186" customWidth="1"/>
    <col min="10061" max="10061" width="4.875" style="186" customWidth="1"/>
    <col min="10062" max="10062" width="9.125" style="186" customWidth="1"/>
    <col min="10064" max="10064" width="4.875" style="186" customWidth="1"/>
    <col min="10242" max="10242" width="3.75" style="186" customWidth="1"/>
    <col min="10243" max="10243" width="2.125" style="186" customWidth="1"/>
    <col min="10244" max="10244" width="3.75" style="186" customWidth="1"/>
    <col min="10286" max="10286" width="5" style="186" customWidth="1"/>
    <col min="10311" max="10311" width="4.875" style="186" customWidth="1"/>
    <col min="10317" max="10317" width="4.875" style="186" customWidth="1"/>
    <col min="10318" max="10318" width="9.125" style="186" customWidth="1"/>
    <col min="10320" max="10320" width="4.875" style="186" customWidth="1"/>
    <col min="10498" max="10498" width="3.75" style="186" customWidth="1"/>
    <col min="10499" max="10499" width="2.125" style="186" customWidth="1"/>
    <col min="10500" max="10500" width="3.75" style="186" customWidth="1"/>
    <col min="10542" max="10542" width="5" style="186" customWidth="1"/>
    <col min="10567" max="10567" width="4.875" style="186" customWidth="1"/>
    <col min="10573" max="10573" width="4.875" style="186" customWidth="1"/>
    <col min="10574" max="10574" width="9.125" style="186" customWidth="1"/>
    <col min="10576" max="10576" width="4.875" style="186" customWidth="1"/>
    <col min="10754" max="10754" width="3.75" style="186" customWidth="1"/>
    <col min="10755" max="10755" width="2.125" style="186" customWidth="1"/>
    <col min="10756" max="10756" width="3.75" style="186" customWidth="1"/>
    <col min="10798" max="10798" width="5" style="186" customWidth="1"/>
    <col min="10823" max="10823" width="4.875" style="186" customWidth="1"/>
    <col min="10829" max="10829" width="4.875" style="186" customWidth="1"/>
    <col min="10830" max="10830" width="9.125" style="186" customWidth="1"/>
    <col min="10832" max="10832" width="4.875" style="186" customWidth="1"/>
    <col min="11010" max="11010" width="3.75" style="186" customWidth="1"/>
    <col min="11011" max="11011" width="2.125" style="186" customWidth="1"/>
    <col min="11012" max="11012" width="3.75" style="186" customWidth="1"/>
    <col min="11054" max="11054" width="5" style="186" customWidth="1"/>
    <col min="11079" max="11079" width="4.875" style="186" customWidth="1"/>
    <col min="11085" max="11085" width="4.875" style="186" customWidth="1"/>
    <col min="11086" max="11086" width="9.125" style="186" customWidth="1"/>
    <col min="11088" max="11088" width="4.875" style="186" customWidth="1"/>
    <col min="11266" max="11266" width="3.75" style="186" customWidth="1"/>
    <col min="11267" max="11267" width="2.125" style="186" customWidth="1"/>
    <col min="11268" max="11268" width="3.75" style="186" customWidth="1"/>
    <col min="11310" max="11310" width="5" style="186" customWidth="1"/>
    <col min="11335" max="11335" width="4.875" style="186" customWidth="1"/>
    <col min="11341" max="11341" width="4.875" style="186" customWidth="1"/>
    <col min="11342" max="11342" width="9.125" style="186" customWidth="1"/>
    <col min="11344" max="11344" width="4.875" style="186" customWidth="1"/>
    <col min="11522" max="11522" width="3.75" style="186" customWidth="1"/>
    <col min="11523" max="11523" width="2.125" style="186" customWidth="1"/>
    <col min="11524" max="11524" width="3.75" style="186" customWidth="1"/>
    <col min="11566" max="11566" width="5" style="186" customWidth="1"/>
    <col min="11591" max="11591" width="4.875" style="186" customWidth="1"/>
    <col min="11597" max="11597" width="4.875" style="186" customWidth="1"/>
    <col min="11598" max="11598" width="9.125" style="186" customWidth="1"/>
    <col min="11600" max="11600" width="4.875" style="186" customWidth="1"/>
    <col min="11778" max="11778" width="3.75" style="186" customWidth="1"/>
    <col min="11779" max="11779" width="2.125" style="186" customWidth="1"/>
    <col min="11780" max="11780" width="3.75" style="186" customWidth="1"/>
    <col min="11822" max="11822" width="5" style="186" customWidth="1"/>
    <col min="11847" max="11847" width="4.875" style="186" customWidth="1"/>
    <col min="11853" max="11853" width="4.875" style="186" customWidth="1"/>
    <col min="11854" max="11854" width="9.125" style="186" customWidth="1"/>
    <col min="11856" max="11856" width="4.875" style="186" customWidth="1"/>
    <col min="12034" max="12034" width="3.75" style="186" customWidth="1"/>
    <col min="12035" max="12035" width="2.125" style="186" customWidth="1"/>
    <col min="12036" max="12036" width="3.75" style="186" customWidth="1"/>
    <col min="12078" max="12078" width="5" style="186" customWidth="1"/>
    <col min="12103" max="12103" width="4.875" style="186" customWidth="1"/>
    <col min="12109" max="12109" width="4.875" style="186" customWidth="1"/>
    <col min="12110" max="12110" width="9.125" style="186" customWidth="1"/>
    <col min="12112" max="12112" width="4.875" style="186" customWidth="1"/>
    <col min="12290" max="12290" width="3.75" style="186" customWidth="1"/>
    <col min="12291" max="12291" width="2.125" style="186" customWidth="1"/>
    <col min="12292" max="12292" width="3.75" style="186" customWidth="1"/>
    <col min="12334" max="12334" width="5" style="186" customWidth="1"/>
    <col min="12359" max="12359" width="4.875" style="186" customWidth="1"/>
    <col min="12365" max="12365" width="4.875" style="186" customWidth="1"/>
    <col min="12366" max="12366" width="9.125" style="186" customWidth="1"/>
    <col min="12368" max="12368" width="4.875" style="186" customWidth="1"/>
    <col min="12546" max="12546" width="3.75" style="186" customWidth="1"/>
    <col min="12547" max="12547" width="2.125" style="186" customWidth="1"/>
    <col min="12548" max="12548" width="3.75" style="186" customWidth="1"/>
    <col min="12590" max="12590" width="5" style="186" customWidth="1"/>
    <col min="12615" max="12615" width="4.875" style="186" customWidth="1"/>
    <col min="12621" max="12621" width="4.875" style="186" customWidth="1"/>
    <col min="12622" max="12622" width="9.125" style="186" customWidth="1"/>
    <col min="12624" max="12624" width="4.875" style="186" customWidth="1"/>
    <col min="12802" max="12802" width="3.75" style="186" customWidth="1"/>
    <col min="12803" max="12803" width="2.125" style="186" customWidth="1"/>
    <col min="12804" max="12804" width="3.75" style="186" customWidth="1"/>
    <col min="12846" max="12846" width="5" style="186" customWidth="1"/>
    <col min="12871" max="12871" width="4.875" style="186" customWidth="1"/>
    <col min="12877" max="12877" width="4.875" style="186" customWidth="1"/>
    <col min="12878" max="12878" width="9.125" style="186" customWidth="1"/>
    <col min="12880" max="12880" width="4.875" style="186" customWidth="1"/>
    <col min="13058" max="13058" width="3.75" style="186" customWidth="1"/>
    <col min="13059" max="13059" width="2.125" style="186" customWidth="1"/>
    <col min="13060" max="13060" width="3.75" style="186" customWidth="1"/>
    <col min="13102" max="13102" width="5" style="186" customWidth="1"/>
    <col min="13127" max="13127" width="4.875" style="186" customWidth="1"/>
    <col min="13133" max="13133" width="4.875" style="186" customWidth="1"/>
    <col min="13134" max="13134" width="9.125" style="186" customWidth="1"/>
    <col min="13136" max="13136" width="4.875" style="186" customWidth="1"/>
    <col min="13314" max="13314" width="3.75" style="186" customWidth="1"/>
    <col min="13315" max="13315" width="2.125" style="186" customWidth="1"/>
    <col min="13316" max="13316" width="3.75" style="186" customWidth="1"/>
    <col min="13358" max="13358" width="5" style="186" customWidth="1"/>
    <col min="13383" max="13383" width="4.875" style="186" customWidth="1"/>
    <col min="13389" max="13389" width="4.875" style="186" customWidth="1"/>
    <col min="13390" max="13390" width="9.125" style="186" customWidth="1"/>
    <col min="13392" max="13392" width="4.875" style="186" customWidth="1"/>
    <col min="13570" max="13570" width="3.75" style="186" customWidth="1"/>
    <col min="13571" max="13571" width="2.125" style="186" customWidth="1"/>
    <col min="13572" max="13572" width="3.75" style="186" customWidth="1"/>
    <col min="13614" max="13614" width="5" style="186" customWidth="1"/>
    <col min="13639" max="13639" width="4.875" style="186" customWidth="1"/>
    <col min="13645" max="13645" width="4.875" style="186" customWidth="1"/>
    <col min="13646" max="13646" width="9.125" style="186" customWidth="1"/>
    <col min="13648" max="13648" width="4.875" style="186" customWidth="1"/>
    <col min="13826" max="13826" width="3.75" style="186" customWidth="1"/>
    <col min="13827" max="13827" width="2.125" style="186" customWidth="1"/>
    <col min="13828" max="13828" width="3.75" style="186" customWidth="1"/>
    <col min="13870" max="13870" width="5" style="186" customWidth="1"/>
    <col min="13895" max="13895" width="4.875" style="186" customWidth="1"/>
    <col min="13901" max="13901" width="4.875" style="186" customWidth="1"/>
    <col min="13902" max="13902" width="9.125" style="186" customWidth="1"/>
    <col min="13904" max="13904" width="4.875" style="186" customWidth="1"/>
    <col min="14082" max="14082" width="3.75" style="186" customWidth="1"/>
    <col min="14083" max="14083" width="2.125" style="186" customWidth="1"/>
    <col min="14084" max="14084" width="3.75" style="186" customWidth="1"/>
    <col min="14126" max="14126" width="5" style="186" customWidth="1"/>
    <col min="14151" max="14151" width="4.875" style="186" customWidth="1"/>
    <col min="14157" max="14157" width="4.875" style="186" customWidth="1"/>
    <col min="14158" max="14158" width="9.125" style="186" customWidth="1"/>
    <col min="14160" max="14160" width="4.875" style="186" customWidth="1"/>
    <col min="14338" max="14338" width="3.75" style="186" customWidth="1"/>
    <col min="14339" max="14339" width="2.125" style="186" customWidth="1"/>
    <col min="14340" max="14340" width="3.75" style="186" customWidth="1"/>
    <col min="14382" max="14382" width="5" style="186" customWidth="1"/>
    <col min="14407" max="14407" width="4.875" style="186" customWidth="1"/>
    <col min="14413" max="14413" width="4.875" style="186" customWidth="1"/>
    <col min="14414" max="14414" width="9.125" style="186" customWidth="1"/>
    <col min="14416" max="14416" width="4.875" style="186" customWidth="1"/>
    <col min="14594" max="14594" width="3.75" style="186" customWidth="1"/>
    <col min="14595" max="14595" width="2.125" style="186" customWidth="1"/>
    <col min="14596" max="14596" width="3.75" style="186" customWidth="1"/>
    <col min="14638" max="14638" width="5" style="186" customWidth="1"/>
    <col min="14663" max="14663" width="4.875" style="186" customWidth="1"/>
    <col min="14669" max="14669" width="4.875" style="186" customWidth="1"/>
    <col min="14670" max="14670" width="9.125" style="186" customWidth="1"/>
    <col min="14672" max="14672" width="4.875" style="186" customWidth="1"/>
    <col min="14850" max="14850" width="3.75" style="186" customWidth="1"/>
    <col min="14851" max="14851" width="2.125" style="186" customWidth="1"/>
    <col min="14852" max="14852" width="3.75" style="186" customWidth="1"/>
    <col min="14894" max="14894" width="5" style="186" customWidth="1"/>
    <col min="14919" max="14919" width="4.875" style="186" customWidth="1"/>
    <col min="14925" max="14925" width="4.875" style="186" customWidth="1"/>
    <col min="14926" max="14926" width="9.125" style="186" customWidth="1"/>
    <col min="14928" max="14928" width="4.875" style="186" customWidth="1"/>
    <col min="15106" max="15106" width="3.75" style="186" customWidth="1"/>
    <col min="15107" max="15107" width="2.125" style="186" customWidth="1"/>
    <col min="15108" max="15108" width="3.75" style="186" customWidth="1"/>
    <col min="15150" max="15150" width="5" style="186" customWidth="1"/>
    <col min="15175" max="15175" width="4.875" style="186" customWidth="1"/>
    <col min="15181" max="15181" width="4.875" style="186" customWidth="1"/>
    <col min="15182" max="15182" width="9.125" style="186" customWidth="1"/>
    <col min="15184" max="15184" width="4.875" style="186" customWidth="1"/>
    <col min="15362" max="15362" width="3.75" style="186" customWidth="1"/>
    <col min="15363" max="15363" width="2.125" style="186" customWidth="1"/>
    <col min="15364" max="15364" width="3.75" style="186" customWidth="1"/>
    <col min="15406" max="15406" width="5" style="186" customWidth="1"/>
    <col min="15431" max="15431" width="4.875" style="186" customWidth="1"/>
    <col min="15437" max="15437" width="4.875" style="186" customWidth="1"/>
    <col min="15438" max="15438" width="9.125" style="186" customWidth="1"/>
    <col min="15440" max="15440" width="4.875" style="186" customWidth="1"/>
    <col min="15618" max="15618" width="3.75" style="186" customWidth="1"/>
    <col min="15619" max="15619" width="2.125" style="186" customWidth="1"/>
    <col min="15620" max="15620" width="3.75" style="186" customWidth="1"/>
    <col min="15662" max="15662" width="5" style="186" customWidth="1"/>
    <col min="15687" max="15687" width="4.875" style="186" customWidth="1"/>
    <col min="15693" max="15693" width="4.875" style="186" customWidth="1"/>
    <col min="15694" max="15694" width="9.125" style="186" customWidth="1"/>
    <col min="15696" max="15696" width="4.875" style="186" customWidth="1"/>
    <col min="15874" max="15874" width="3.75" style="186" customWidth="1"/>
    <col min="15875" max="15875" width="2.125" style="186" customWidth="1"/>
    <col min="15876" max="15876" width="3.75" style="186" customWidth="1"/>
    <col min="15918" max="15918" width="5" style="186" customWidth="1"/>
    <col min="15943" max="15943" width="4.875" style="186" customWidth="1"/>
    <col min="15949" max="15949" width="4.875" style="186" customWidth="1"/>
    <col min="15950" max="15950" width="9.125" style="186" customWidth="1"/>
    <col min="15952" max="15952" width="4.875" style="186" customWidth="1"/>
  </cols>
  <sheetData>
    <row r="1" spans="1:176" s="7" customFormat="1" ht="19.5" customHeight="1" x14ac:dyDescent="0.15">
      <c r="A1" s="127" t="s">
        <v>95</v>
      </c>
      <c r="B1" s="127"/>
      <c r="C1" s="4"/>
      <c r="D1" s="4"/>
      <c r="E1" s="164"/>
      <c r="F1" s="6" t="s">
        <v>0</v>
      </c>
      <c r="I1" s="5"/>
      <c r="J1" s="5"/>
      <c r="M1" s="6" t="s">
        <v>1</v>
      </c>
      <c r="P1" s="5"/>
      <c r="Q1" s="5"/>
      <c r="S1" s="179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  <c r="CB1" s="136"/>
      <c r="CC1" s="136"/>
      <c r="CD1" s="136"/>
      <c r="CE1" s="136"/>
      <c r="CF1" s="136"/>
      <c r="CG1" s="136"/>
      <c r="CH1" s="136"/>
      <c r="CI1" s="136"/>
      <c r="CJ1" s="136"/>
      <c r="CK1" s="136"/>
      <c r="CL1" s="136"/>
      <c r="CM1" s="136"/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/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  <c r="EY1" s="136"/>
      <c r="EZ1" s="136"/>
      <c r="FA1" s="136"/>
      <c r="FB1" s="136"/>
      <c r="FC1" s="136"/>
      <c r="FD1" s="136"/>
      <c r="FE1" s="136"/>
      <c r="FF1" s="136"/>
      <c r="FG1" s="136"/>
      <c r="FH1" s="136"/>
      <c r="FI1" s="136"/>
      <c r="FJ1" s="136"/>
      <c r="FK1" s="136"/>
      <c r="FL1" s="136"/>
      <c r="FM1" s="136"/>
      <c r="FN1" s="136"/>
      <c r="FO1" s="136"/>
      <c r="FP1" s="136"/>
      <c r="FQ1" s="136"/>
      <c r="FR1" s="136"/>
      <c r="FS1" s="136"/>
      <c r="FT1" s="136"/>
    </row>
    <row r="2" spans="1:176" s="11" customFormat="1" ht="15.75" customHeight="1" x14ac:dyDescent="0.15">
      <c r="A2" s="139">
        <f ca="1">NOW()</f>
        <v>43342.707464814812</v>
      </c>
      <c r="B2" s="139"/>
      <c r="C2" s="8"/>
      <c r="D2" s="8"/>
      <c r="E2" s="165"/>
      <c r="F2" s="12"/>
      <c r="G2" s="14"/>
      <c r="H2" s="14"/>
      <c r="I2" s="9"/>
      <c r="J2" s="9"/>
      <c r="K2" s="132"/>
      <c r="L2" s="14"/>
      <c r="M2" s="10"/>
      <c r="N2" s="14"/>
      <c r="O2" s="14"/>
      <c r="P2" s="9"/>
      <c r="Q2" s="9"/>
      <c r="R2" s="14"/>
      <c r="S2" s="18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60"/>
      <c r="CD2" s="160"/>
      <c r="CE2" s="160"/>
      <c r="CF2" s="160"/>
      <c r="CG2" s="160"/>
      <c r="CH2" s="160"/>
      <c r="CI2" s="160"/>
      <c r="CJ2" s="160"/>
      <c r="CK2" s="160"/>
      <c r="CL2" s="160"/>
      <c r="CM2" s="160"/>
      <c r="CN2" s="160"/>
      <c r="CO2" s="160"/>
      <c r="CP2" s="160"/>
      <c r="CQ2" s="160"/>
      <c r="CR2" s="160"/>
      <c r="CS2" s="160"/>
      <c r="CT2" s="160"/>
      <c r="CU2" s="160"/>
      <c r="CV2" s="160"/>
      <c r="CW2" s="160"/>
      <c r="CX2" s="160"/>
      <c r="CY2" s="160"/>
      <c r="CZ2" s="160"/>
      <c r="DA2" s="160"/>
      <c r="DB2" s="160"/>
      <c r="DC2" s="160"/>
      <c r="DD2" s="160"/>
      <c r="DE2" s="160"/>
      <c r="DF2" s="160"/>
      <c r="DG2" s="160"/>
      <c r="DH2" s="160"/>
      <c r="DI2" s="160"/>
      <c r="DJ2" s="160"/>
      <c r="DK2" s="160"/>
      <c r="DL2" s="160"/>
      <c r="DM2" s="160"/>
      <c r="DN2" s="160"/>
      <c r="DO2" s="160"/>
      <c r="DP2" s="160"/>
      <c r="DQ2" s="160"/>
      <c r="DR2" s="160"/>
      <c r="DS2" s="160"/>
      <c r="DT2" s="160"/>
      <c r="DU2" s="160"/>
      <c r="DV2" s="160"/>
      <c r="DW2" s="160"/>
      <c r="DX2" s="160"/>
      <c r="DY2" s="160"/>
      <c r="DZ2" s="160"/>
      <c r="EA2" s="160"/>
      <c r="EB2" s="160"/>
      <c r="EC2" s="160"/>
      <c r="ED2" s="160"/>
      <c r="EE2" s="160"/>
      <c r="EF2" s="160"/>
      <c r="EG2" s="160"/>
      <c r="EH2" s="160"/>
      <c r="EI2" s="160"/>
      <c r="EJ2" s="160"/>
      <c r="EK2" s="160"/>
      <c r="EL2" s="160"/>
      <c r="EM2" s="160"/>
      <c r="EN2" s="160"/>
      <c r="EO2" s="160"/>
      <c r="EP2" s="160"/>
      <c r="EQ2" s="160"/>
      <c r="ER2" s="160"/>
      <c r="ES2" s="160"/>
      <c r="ET2" s="160"/>
      <c r="EU2" s="160"/>
      <c r="EV2" s="160"/>
      <c r="EW2" s="160"/>
      <c r="EX2" s="160"/>
      <c r="EY2" s="160"/>
      <c r="EZ2" s="160"/>
      <c r="FA2" s="160"/>
      <c r="FB2" s="160"/>
      <c r="FC2" s="160"/>
      <c r="FD2" s="160"/>
      <c r="FE2" s="160"/>
      <c r="FF2" s="160"/>
      <c r="FG2" s="160"/>
      <c r="FH2" s="160"/>
      <c r="FI2" s="160"/>
      <c r="FJ2" s="160"/>
      <c r="FK2" s="160"/>
      <c r="FL2" s="160"/>
      <c r="FM2" s="160"/>
      <c r="FN2" s="160"/>
      <c r="FO2" s="160"/>
      <c r="FP2" s="160"/>
      <c r="FQ2" s="160"/>
      <c r="FR2" s="160"/>
      <c r="FS2" s="160"/>
      <c r="FT2" s="137"/>
    </row>
    <row r="3" spans="1:176" s="137" customFormat="1" ht="15.75" customHeight="1" x14ac:dyDescent="0.15">
      <c r="A3" s="168"/>
      <c r="B3" s="168"/>
      <c r="C3" s="169"/>
      <c r="D3" s="169"/>
      <c r="E3" s="170"/>
      <c r="F3" s="171"/>
      <c r="G3" s="172"/>
      <c r="H3" s="172"/>
      <c r="I3" s="173"/>
      <c r="J3" s="173"/>
      <c r="K3" s="174"/>
      <c r="L3" s="172"/>
      <c r="M3" s="175"/>
      <c r="N3" s="172"/>
      <c r="O3" s="172"/>
      <c r="P3" s="173"/>
      <c r="Q3" s="173"/>
      <c r="R3" s="172"/>
      <c r="S3" s="181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60"/>
      <c r="EO3" s="160"/>
      <c r="EP3" s="160"/>
      <c r="EQ3" s="16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60"/>
      <c r="FF3" s="160"/>
      <c r="FG3" s="160"/>
      <c r="FH3" s="160"/>
      <c r="FI3" s="160"/>
      <c r="FJ3" s="160"/>
      <c r="FK3" s="160"/>
      <c r="FL3" s="160"/>
      <c r="FM3" s="160"/>
      <c r="FN3" s="160"/>
      <c r="FO3" s="160"/>
      <c r="FP3" s="160"/>
      <c r="FQ3" s="160"/>
      <c r="FR3" s="160"/>
      <c r="FS3" s="160"/>
    </row>
    <row r="4" spans="1:176" s="138" customFormat="1" ht="23.25" customHeight="1" x14ac:dyDescent="0.15">
      <c r="A4" s="140"/>
      <c r="B4" s="140"/>
      <c r="C4" s="134"/>
      <c r="D4" s="134"/>
      <c r="E4" s="134"/>
      <c r="F4" s="133" t="s">
        <v>2</v>
      </c>
      <c r="G4" s="135"/>
      <c r="H4" s="135"/>
      <c r="I4" s="166"/>
      <c r="J4" s="166"/>
      <c r="K4" s="167"/>
      <c r="L4" s="135"/>
      <c r="M4" s="17" t="s">
        <v>3</v>
      </c>
      <c r="N4" s="16"/>
      <c r="O4" s="135"/>
      <c r="P4" s="166"/>
      <c r="Q4" s="166"/>
      <c r="R4" s="16"/>
      <c r="S4" s="182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61"/>
      <c r="AY4" s="161"/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1"/>
      <c r="EW4" s="161"/>
      <c r="EX4" s="161"/>
      <c r="EY4" s="161"/>
      <c r="EZ4" s="161"/>
      <c r="FA4" s="161"/>
      <c r="FB4" s="161"/>
      <c r="FC4" s="161"/>
      <c r="FD4" s="161"/>
      <c r="FE4" s="161"/>
      <c r="FF4" s="161"/>
      <c r="FG4" s="161"/>
      <c r="FH4" s="161"/>
      <c r="FI4" s="161"/>
      <c r="FJ4" s="161"/>
      <c r="FK4" s="161"/>
      <c r="FL4" s="161"/>
      <c r="FM4" s="161"/>
      <c r="FN4" s="161"/>
      <c r="FO4" s="161"/>
      <c r="FP4" s="161"/>
      <c r="FQ4" s="161"/>
      <c r="FR4" s="161"/>
      <c r="FS4" s="161"/>
    </row>
    <row r="5" spans="1:176" s="159" customFormat="1" ht="45" customHeight="1" x14ac:dyDescent="0.15">
      <c r="A5" s="157" t="s">
        <v>4</v>
      </c>
      <c r="B5" s="176" t="s">
        <v>5</v>
      </c>
      <c r="C5" s="154" t="s">
        <v>6</v>
      </c>
      <c r="D5" s="155" t="s">
        <v>7</v>
      </c>
      <c r="E5" s="155" t="s">
        <v>8</v>
      </c>
      <c r="F5" s="149" t="s">
        <v>9</v>
      </c>
      <c r="G5" s="154" t="s">
        <v>8</v>
      </c>
      <c r="H5" s="183" t="s">
        <v>10</v>
      </c>
      <c r="I5" s="150" t="s">
        <v>11</v>
      </c>
      <c r="J5" s="150" t="s">
        <v>12</v>
      </c>
      <c r="K5" s="151" t="s">
        <v>13</v>
      </c>
      <c r="L5" s="152" t="s">
        <v>14</v>
      </c>
      <c r="M5" s="147" t="s">
        <v>9</v>
      </c>
      <c r="N5" s="148" t="s">
        <v>8</v>
      </c>
      <c r="O5" s="183" t="s">
        <v>10</v>
      </c>
      <c r="P5" s="150" t="s">
        <v>11</v>
      </c>
      <c r="Q5" s="150" t="s">
        <v>12</v>
      </c>
      <c r="R5" s="148" t="s">
        <v>13</v>
      </c>
      <c r="S5" s="148" t="s">
        <v>14</v>
      </c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</row>
    <row r="6" spans="1:176" s="81" customFormat="1" ht="15" customHeight="1" x14ac:dyDescent="0.15">
      <c r="A6" s="178" t="s">
        <v>15</v>
      </c>
      <c r="B6" s="178" t="s">
        <v>16</v>
      </c>
      <c r="C6" s="130" t="s">
        <v>17</v>
      </c>
      <c r="D6" s="185"/>
      <c r="E6" s="156"/>
      <c r="F6" s="141"/>
      <c r="G6" s="153" t="s">
        <v>18</v>
      </c>
      <c r="H6" s="184" t="s">
        <v>19</v>
      </c>
      <c r="I6" s="146"/>
      <c r="J6" s="146"/>
      <c r="K6" s="143"/>
      <c r="L6" s="158"/>
      <c r="M6" s="141"/>
      <c r="N6" s="143" t="s">
        <v>20</v>
      </c>
      <c r="O6" s="184" t="s">
        <v>19</v>
      </c>
      <c r="P6" s="146"/>
      <c r="Q6" s="146"/>
      <c r="R6" s="143"/>
      <c r="S6" s="14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63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</row>
    <row r="7" spans="1:176" s="81" customFormat="1" ht="15" customHeight="1" x14ac:dyDescent="0.15">
      <c r="A7" s="178"/>
      <c r="B7" s="178"/>
      <c r="C7" s="130" t="s">
        <v>21</v>
      </c>
      <c r="D7" s="185"/>
      <c r="E7" s="156" t="s">
        <v>22</v>
      </c>
      <c r="F7" s="141"/>
      <c r="G7" s="143"/>
      <c r="H7" s="184"/>
      <c r="I7" s="142"/>
      <c r="J7" s="142"/>
      <c r="K7" s="143"/>
      <c r="L7" s="158"/>
      <c r="M7" s="141"/>
      <c r="N7" s="143"/>
      <c r="O7" s="143"/>
      <c r="P7" s="142"/>
      <c r="Q7" s="142"/>
      <c r="R7" s="143"/>
      <c r="S7" s="14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3"/>
      <c r="CL7" s="163"/>
      <c r="CM7" s="163"/>
      <c r="CN7" s="163"/>
      <c r="CO7" s="163"/>
      <c r="CP7" s="163"/>
      <c r="CQ7" s="163"/>
      <c r="CR7" s="163"/>
      <c r="CS7" s="163"/>
      <c r="CT7" s="163"/>
      <c r="CU7" s="163"/>
      <c r="CV7" s="163"/>
      <c r="CW7" s="163"/>
      <c r="CX7" s="163"/>
      <c r="CY7" s="163"/>
      <c r="CZ7" s="163"/>
      <c r="DA7" s="163"/>
      <c r="DB7" s="163"/>
      <c r="DC7" s="163"/>
      <c r="DD7" s="163"/>
      <c r="DE7" s="163"/>
      <c r="DF7" s="163"/>
      <c r="DG7" s="163"/>
      <c r="DH7" s="163"/>
      <c r="DI7" s="163"/>
      <c r="DJ7" s="163"/>
      <c r="DK7" s="163"/>
      <c r="DL7" s="163"/>
      <c r="DM7" s="163"/>
      <c r="DN7" s="163"/>
      <c r="DO7" s="163"/>
      <c r="DP7" s="163"/>
      <c r="DQ7" s="163"/>
      <c r="DR7" s="163"/>
      <c r="DS7" s="163"/>
      <c r="DT7" s="163"/>
      <c r="DU7" s="163"/>
      <c r="DV7" s="163"/>
      <c r="DW7" s="163"/>
      <c r="DX7" s="163"/>
      <c r="DY7" s="163"/>
      <c r="DZ7" s="163"/>
      <c r="EA7" s="163"/>
      <c r="EB7" s="163"/>
      <c r="EC7" s="163"/>
      <c r="ED7" s="163"/>
      <c r="EE7" s="163"/>
      <c r="EF7" s="163"/>
      <c r="EG7" s="163"/>
      <c r="EH7" s="163"/>
      <c r="EI7" s="163"/>
      <c r="EJ7" s="163"/>
      <c r="EK7" s="163"/>
      <c r="EL7" s="163"/>
      <c r="EM7" s="163"/>
      <c r="EN7" s="163"/>
      <c r="EO7" s="163"/>
      <c r="EP7" s="163"/>
      <c r="EQ7" s="163"/>
      <c r="ER7" s="163"/>
      <c r="ES7" s="163"/>
      <c r="ET7" s="163"/>
      <c r="EU7" s="163"/>
      <c r="EV7" s="163"/>
      <c r="EW7" s="163"/>
      <c r="EX7" s="163"/>
      <c r="EY7" s="163"/>
      <c r="EZ7" s="163"/>
      <c r="FA7" s="163"/>
      <c r="FB7" s="163"/>
      <c r="FC7" s="163"/>
      <c r="FD7" s="163"/>
      <c r="FE7" s="163"/>
      <c r="FF7" s="163"/>
      <c r="FG7" s="163"/>
      <c r="FH7" s="163"/>
      <c r="FI7" s="163"/>
      <c r="FJ7" s="163"/>
      <c r="FK7" s="163"/>
      <c r="FL7" s="163"/>
      <c r="FM7" s="163"/>
      <c r="FN7" s="163"/>
      <c r="FO7" s="163"/>
      <c r="FP7" s="163"/>
      <c r="FQ7" s="163"/>
      <c r="FR7" s="163"/>
      <c r="FS7" s="163"/>
    </row>
    <row r="8" spans="1:176" s="81" customFormat="1" ht="15" customHeight="1" x14ac:dyDescent="0.15">
      <c r="A8" s="178"/>
      <c r="B8" s="178"/>
      <c r="C8" s="130" t="s">
        <v>23</v>
      </c>
      <c r="D8" s="185" t="s">
        <v>24</v>
      </c>
      <c r="E8" s="156" t="s">
        <v>25</v>
      </c>
      <c r="F8" s="141"/>
      <c r="G8" s="143"/>
      <c r="H8" s="184"/>
      <c r="I8" s="142"/>
      <c r="J8" s="142"/>
      <c r="K8" s="143"/>
      <c r="L8" s="158"/>
      <c r="M8" s="141"/>
      <c r="N8" s="143"/>
      <c r="O8" s="143"/>
      <c r="P8" s="142"/>
      <c r="Q8" s="142"/>
      <c r="R8" s="143"/>
      <c r="S8" s="14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3"/>
      <c r="CL8" s="163"/>
      <c r="CM8" s="163"/>
      <c r="CN8" s="163"/>
      <c r="CO8" s="163"/>
      <c r="CP8" s="163"/>
      <c r="CQ8" s="163"/>
      <c r="CR8" s="163"/>
      <c r="CS8" s="163"/>
      <c r="CT8" s="163"/>
      <c r="CU8" s="163"/>
      <c r="CV8" s="163"/>
      <c r="CW8" s="163"/>
      <c r="CX8" s="163"/>
      <c r="CY8" s="163"/>
      <c r="CZ8" s="163"/>
      <c r="DA8" s="163"/>
      <c r="DB8" s="163"/>
      <c r="DC8" s="163"/>
      <c r="DD8" s="163"/>
      <c r="DE8" s="163"/>
      <c r="DF8" s="163"/>
      <c r="DG8" s="163"/>
      <c r="DH8" s="163"/>
      <c r="DI8" s="163"/>
      <c r="DJ8" s="163"/>
      <c r="DK8" s="163"/>
      <c r="DL8" s="163"/>
      <c r="DM8" s="163"/>
      <c r="DN8" s="163"/>
      <c r="DO8" s="163"/>
      <c r="DP8" s="163"/>
      <c r="DQ8" s="163"/>
      <c r="DR8" s="163"/>
      <c r="DS8" s="163"/>
      <c r="DT8" s="163"/>
      <c r="DU8" s="163"/>
      <c r="DV8" s="163"/>
      <c r="DW8" s="163"/>
      <c r="DX8" s="163"/>
      <c r="DY8" s="163"/>
      <c r="DZ8" s="163"/>
      <c r="EA8" s="163"/>
      <c r="EB8" s="163"/>
      <c r="EC8" s="163"/>
      <c r="ED8" s="163"/>
      <c r="EE8" s="163"/>
      <c r="EF8" s="163"/>
      <c r="EG8" s="163"/>
      <c r="EH8" s="163"/>
      <c r="EI8" s="163"/>
      <c r="EJ8" s="163"/>
      <c r="EK8" s="163"/>
      <c r="EL8" s="163"/>
      <c r="EM8" s="163"/>
      <c r="EN8" s="163"/>
      <c r="EO8" s="163"/>
      <c r="EP8" s="163"/>
      <c r="EQ8" s="163"/>
      <c r="ER8" s="163"/>
      <c r="ES8" s="163"/>
      <c r="ET8" s="163"/>
      <c r="EU8" s="163"/>
      <c r="EV8" s="163"/>
      <c r="EW8" s="163"/>
      <c r="EX8" s="163"/>
      <c r="EY8" s="163"/>
      <c r="EZ8" s="163"/>
      <c r="FA8" s="163"/>
      <c r="FB8" s="163"/>
      <c r="FC8" s="163"/>
      <c r="FD8" s="163"/>
      <c r="FE8" s="163"/>
      <c r="FF8" s="163"/>
      <c r="FG8" s="163"/>
      <c r="FH8" s="163"/>
      <c r="FI8" s="163"/>
      <c r="FJ8" s="163"/>
      <c r="FK8" s="163"/>
      <c r="FL8" s="163"/>
      <c r="FM8" s="163"/>
      <c r="FN8" s="163"/>
      <c r="FO8" s="163"/>
      <c r="FP8" s="163"/>
      <c r="FQ8" s="163"/>
      <c r="FR8" s="163"/>
      <c r="FS8" s="163"/>
    </row>
    <row r="9" spans="1:176" s="81" customFormat="1" ht="15" customHeight="1" x14ac:dyDescent="0.15">
      <c r="A9" s="178"/>
      <c r="B9" s="178" t="s">
        <v>26</v>
      </c>
      <c r="C9" s="130" t="s">
        <v>17</v>
      </c>
      <c r="D9" s="185"/>
      <c r="E9" s="156"/>
      <c r="F9" s="141"/>
      <c r="G9" s="143"/>
      <c r="H9" s="184"/>
      <c r="I9" s="142"/>
      <c r="J9" s="142"/>
      <c r="K9" s="143"/>
      <c r="L9" s="158"/>
      <c r="M9" s="144"/>
      <c r="N9" s="143"/>
      <c r="O9" s="143"/>
      <c r="P9" s="142"/>
      <c r="Q9" s="142"/>
      <c r="R9" s="143"/>
      <c r="S9" s="14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3"/>
      <c r="CL9" s="163"/>
      <c r="CM9" s="163"/>
      <c r="CN9" s="163"/>
      <c r="CO9" s="163"/>
      <c r="CP9" s="163"/>
      <c r="CQ9" s="163"/>
      <c r="CR9" s="163"/>
      <c r="CS9" s="163"/>
      <c r="CT9" s="163"/>
      <c r="CU9" s="163"/>
      <c r="CV9" s="163"/>
      <c r="CW9" s="163"/>
      <c r="CX9" s="163"/>
      <c r="CY9" s="163"/>
      <c r="CZ9" s="163"/>
      <c r="DA9" s="163"/>
      <c r="DB9" s="163"/>
      <c r="DC9" s="163"/>
      <c r="DD9" s="163"/>
      <c r="DE9" s="163"/>
      <c r="DF9" s="163"/>
      <c r="DG9" s="163"/>
      <c r="DH9" s="163"/>
      <c r="DI9" s="163"/>
      <c r="DJ9" s="163"/>
      <c r="DK9" s="163"/>
      <c r="DL9" s="163"/>
      <c r="DM9" s="163"/>
      <c r="DN9" s="163"/>
      <c r="DO9" s="163"/>
      <c r="DP9" s="163"/>
      <c r="DQ9" s="163"/>
      <c r="DR9" s="163"/>
      <c r="DS9" s="163"/>
      <c r="DT9" s="163"/>
      <c r="DU9" s="163"/>
      <c r="DV9" s="163"/>
      <c r="DW9" s="163"/>
      <c r="DX9" s="163"/>
      <c r="DY9" s="163"/>
      <c r="DZ9" s="163"/>
      <c r="EA9" s="163"/>
      <c r="EB9" s="163"/>
      <c r="EC9" s="163"/>
      <c r="ED9" s="163"/>
      <c r="EE9" s="163"/>
      <c r="EF9" s="163"/>
      <c r="EG9" s="163"/>
      <c r="EH9" s="163"/>
      <c r="EI9" s="163"/>
      <c r="EJ9" s="163"/>
      <c r="EK9" s="163"/>
      <c r="EL9" s="163"/>
      <c r="EM9" s="163"/>
      <c r="EN9" s="163"/>
      <c r="EO9" s="163"/>
      <c r="EP9" s="163"/>
      <c r="EQ9" s="163"/>
      <c r="ER9" s="163"/>
      <c r="ES9" s="163"/>
      <c r="ET9" s="163"/>
      <c r="EU9" s="163"/>
      <c r="EV9" s="163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</row>
    <row r="10" spans="1:176" s="81" customFormat="1" ht="15" customHeight="1" x14ac:dyDescent="0.15">
      <c r="A10" s="178"/>
      <c r="B10" s="178"/>
      <c r="C10" s="130" t="s">
        <v>21</v>
      </c>
      <c r="D10" s="185"/>
      <c r="E10" s="156"/>
      <c r="F10" s="141"/>
      <c r="G10" s="143"/>
      <c r="H10" s="184"/>
      <c r="I10" s="146"/>
      <c r="J10" s="146"/>
      <c r="K10" s="143"/>
      <c r="L10" s="158"/>
      <c r="M10" s="144"/>
      <c r="N10" s="145"/>
      <c r="O10" s="143"/>
      <c r="P10" s="146"/>
      <c r="Q10" s="146"/>
      <c r="R10" s="145"/>
      <c r="S10" s="14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</row>
    <row r="11" spans="1:176" s="81" customFormat="1" ht="15" customHeight="1" x14ac:dyDescent="0.15">
      <c r="A11" s="178"/>
      <c r="B11" s="178"/>
      <c r="C11" s="130" t="s">
        <v>23</v>
      </c>
      <c r="D11" s="185"/>
      <c r="E11" s="156"/>
      <c r="F11" s="141"/>
      <c r="G11" s="143"/>
      <c r="H11" s="184"/>
      <c r="I11" s="146"/>
      <c r="J11" s="146"/>
      <c r="K11" s="143"/>
      <c r="L11" s="158"/>
      <c r="M11" s="144"/>
      <c r="N11" s="143"/>
      <c r="O11" s="143"/>
      <c r="P11" s="146"/>
      <c r="Q11" s="146"/>
      <c r="R11" s="145"/>
      <c r="S11" s="14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  <c r="BB11" s="163"/>
      <c r="BC11" s="163"/>
      <c r="BD11" s="163"/>
      <c r="BE11" s="163"/>
      <c r="BF11" s="163"/>
      <c r="BG11" s="163"/>
      <c r="BH11" s="163"/>
      <c r="BI11" s="163"/>
      <c r="BJ11" s="163"/>
      <c r="BK11" s="163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3"/>
      <c r="CL11" s="163"/>
      <c r="CM11" s="163"/>
      <c r="CN11" s="163"/>
      <c r="CO11" s="163"/>
      <c r="CP11" s="163"/>
      <c r="CQ11" s="163"/>
      <c r="CR11" s="163"/>
      <c r="CS11" s="163"/>
      <c r="CT11" s="163"/>
      <c r="CU11" s="163"/>
      <c r="CV11" s="163"/>
      <c r="CW11" s="163"/>
      <c r="CX11" s="163"/>
      <c r="CY11" s="163"/>
      <c r="CZ11" s="163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</row>
    <row r="12" spans="1:176" s="81" customFormat="1" ht="15" customHeight="1" x14ac:dyDescent="0.15">
      <c r="A12" s="178" t="s">
        <v>27</v>
      </c>
      <c r="B12" s="178" t="s">
        <v>28</v>
      </c>
      <c r="C12" s="130" t="s">
        <v>29</v>
      </c>
      <c r="E12" s="156"/>
      <c r="F12" s="141"/>
      <c r="G12" s="153"/>
      <c r="H12" s="184"/>
      <c r="I12" s="146"/>
      <c r="J12" s="146"/>
      <c r="K12" s="143"/>
      <c r="L12" s="158"/>
      <c r="M12" s="141"/>
      <c r="N12" s="143"/>
      <c r="O12" s="153"/>
      <c r="P12" s="146"/>
      <c r="Q12" s="146"/>
      <c r="R12" s="143"/>
      <c r="S12" s="14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</row>
    <row r="13" spans="1:176" s="81" customFormat="1" ht="15" customHeight="1" x14ac:dyDescent="0.15">
      <c r="A13" s="178" t="s">
        <v>30</v>
      </c>
      <c r="B13" s="178" t="s">
        <v>31</v>
      </c>
      <c r="C13" s="130" t="s">
        <v>32</v>
      </c>
      <c r="E13" s="156"/>
      <c r="F13" s="141"/>
      <c r="G13" s="153"/>
      <c r="H13" s="184"/>
      <c r="I13" s="146"/>
      <c r="J13" s="146"/>
      <c r="K13" s="143"/>
      <c r="L13" s="158"/>
      <c r="M13" s="141"/>
      <c r="N13" s="143"/>
      <c r="O13" s="153"/>
      <c r="P13" s="146"/>
      <c r="Q13" s="146"/>
      <c r="R13" s="143"/>
      <c r="S13" s="14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3"/>
      <c r="FF13" s="163"/>
      <c r="FG13" s="163"/>
      <c r="FH13" s="163"/>
      <c r="FI13" s="163"/>
      <c r="FJ13" s="163"/>
      <c r="FK13" s="163"/>
      <c r="FL13" s="163"/>
      <c r="FM13" s="163"/>
      <c r="FN13" s="163"/>
      <c r="FO13" s="163"/>
      <c r="FP13" s="163"/>
      <c r="FQ13" s="163"/>
      <c r="FR13" s="163"/>
      <c r="FS13" s="163"/>
    </row>
    <row r="14" spans="1:176" s="81" customFormat="1" ht="15" customHeight="1" x14ac:dyDescent="0.15">
      <c r="A14" s="178"/>
      <c r="B14" s="178"/>
      <c r="C14" s="130" t="s">
        <v>33</v>
      </c>
      <c r="D14" s="185"/>
      <c r="E14" s="156"/>
      <c r="F14" s="141"/>
      <c r="G14" s="153"/>
      <c r="H14" s="184" t="s">
        <v>19</v>
      </c>
      <c r="I14" s="146"/>
      <c r="J14" s="146"/>
      <c r="K14" s="143"/>
      <c r="L14" s="158"/>
      <c r="M14" s="141"/>
      <c r="N14" s="143" t="s">
        <v>20</v>
      </c>
      <c r="O14" s="184" t="s">
        <v>19</v>
      </c>
      <c r="P14" s="146"/>
      <c r="Q14" s="146"/>
      <c r="R14" s="143"/>
      <c r="S14" s="14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</row>
    <row r="15" spans="1:176" s="81" customFormat="1" ht="15" customHeight="1" x14ac:dyDescent="0.15">
      <c r="A15" s="178"/>
      <c r="B15" s="178"/>
      <c r="C15" s="130" t="s">
        <v>34</v>
      </c>
      <c r="D15" s="185"/>
      <c r="E15" s="156"/>
      <c r="F15" s="141"/>
      <c r="G15" s="153"/>
      <c r="H15" s="184"/>
      <c r="I15" s="146"/>
      <c r="J15" s="146"/>
      <c r="K15" s="143"/>
      <c r="L15" s="158"/>
      <c r="M15" s="141"/>
      <c r="N15" s="143"/>
      <c r="O15" s="153"/>
      <c r="P15" s="146"/>
      <c r="Q15" s="146"/>
      <c r="R15" s="143"/>
      <c r="S15" s="14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  <c r="CP15" s="163"/>
      <c r="CQ15" s="163"/>
      <c r="CR15" s="163"/>
      <c r="CS15" s="163"/>
      <c r="CT15" s="163"/>
      <c r="CU15" s="163"/>
      <c r="CV15" s="163"/>
      <c r="CW15" s="163"/>
      <c r="CX15" s="163"/>
      <c r="CY15" s="163"/>
      <c r="CZ15" s="163"/>
      <c r="DA15" s="163"/>
      <c r="DB15" s="163"/>
      <c r="DC15" s="163"/>
      <c r="DD15" s="163"/>
      <c r="DE15" s="163"/>
      <c r="DF15" s="163"/>
      <c r="DG15" s="163"/>
      <c r="DH15" s="163"/>
      <c r="DI15" s="163"/>
      <c r="DJ15" s="163"/>
      <c r="DK15" s="163"/>
      <c r="DL15" s="163"/>
      <c r="DM15" s="163"/>
      <c r="DN15" s="163"/>
      <c r="DO15" s="163"/>
      <c r="DP15" s="163"/>
      <c r="DQ15" s="163"/>
      <c r="DR15" s="163"/>
      <c r="DS15" s="163"/>
      <c r="DT15" s="163"/>
      <c r="DU15" s="163"/>
      <c r="DV15" s="163"/>
      <c r="DW15" s="163"/>
      <c r="DX15" s="163"/>
      <c r="DY15" s="163"/>
      <c r="DZ15" s="163"/>
      <c r="EA15" s="163"/>
      <c r="EB15" s="163"/>
      <c r="EC15" s="163"/>
      <c r="ED15" s="163"/>
      <c r="EE15" s="163"/>
      <c r="EF15" s="163"/>
      <c r="EG15" s="163"/>
      <c r="EH15" s="163"/>
      <c r="EI15" s="163"/>
      <c r="EJ15" s="163"/>
      <c r="EK15" s="163"/>
      <c r="EL15" s="163"/>
      <c r="EM15" s="163"/>
      <c r="EN15" s="163"/>
      <c r="EO15" s="163"/>
      <c r="EP15" s="163"/>
      <c r="EQ15" s="163"/>
      <c r="ER15" s="163"/>
      <c r="ES15" s="163"/>
      <c r="ET15" s="163"/>
      <c r="EU15" s="163"/>
      <c r="EV15" s="163"/>
      <c r="EW15" s="163"/>
      <c r="EX15" s="163"/>
      <c r="EY15" s="163"/>
      <c r="EZ15" s="163"/>
      <c r="FA15" s="163"/>
      <c r="FB15" s="163"/>
      <c r="FC15" s="163"/>
      <c r="FD15" s="163"/>
      <c r="FE15" s="163"/>
      <c r="FF15" s="163"/>
      <c r="FG15" s="163"/>
      <c r="FH15" s="163"/>
      <c r="FI15" s="163"/>
      <c r="FJ15" s="163"/>
      <c r="FK15" s="163"/>
      <c r="FL15" s="163"/>
      <c r="FM15" s="163"/>
      <c r="FN15" s="163"/>
      <c r="FO15" s="163"/>
      <c r="FP15" s="163"/>
      <c r="FQ15" s="163"/>
      <c r="FR15" s="163"/>
      <c r="FS15" s="163"/>
    </row>
  </sheetData>
  <phoneticPr fontId="41"/>
  <dataValidations count="1">
    <dataValidation type="list" allowBlank="1" showInputMessage="1" showErrorMessage="1" sqref="F2:F3 F6:F1048576">
      <formula1>#REF!</formula1>
    </dataValidation>
  </dataValidations>
  <pageMargins left="0.70866141732283472" right="0.70866141732283472" top="0.74803149606299213" bottom="0.74803149606299213" header="0.31496062992125978" footer="0.31496062992125978"/>
  <pageSetup paperSize="9" scale="8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S84"/>
  <sheetViews>
    <sheetView topLeftCell="A28" zoomScale="85" zoomScaleNormal="85" workbookViewId="0">
      <selection activeCell="K78" sqref="K78:R81"/>
    </sheetView>
  </sheetViews>
  <sheetFormatPr defaultColWidth="9" defaultRowHeight="14.25" x14ac:dyDescent="0.15"/>
  <cols>
    <col min="1" max="1" width="5" style="28" customWidth="1"/>
    <col min="2" max="2" width="12.25" style="28" bestFit="1" customWidth="1"/>
    <col min="3" max="3" width="9.375" style="28" bestFit="1" customWidth="1"/>
    <col min="4" max="8" width="7.875" style="28" customWidth="1"/>
    <col min="9" max="9" width="5" style="28" bestFit="1" customWidth="1"/>
    <col min="10" max="10" width="11.5" style="28" customWidth="1"/>
    <col min="11" max="11" width="11.625" style="28" bestFit="1" customWidth="1"/>
    <col min="12" max="12" width="12.75" style="28" bestFit="1" customWidth="1"/>
    <col min="13" max="17" width="7.875" style="28" customWidth="1"/>
    <col min="18" max="18" width="8.75" style="28" customWidth="1"/>
    <col min="19" max="20" width="9" style="28" customWidth="1"/>
    <col min="21" max="16384" width="9" style="28"/>
  </cols>
  <sheetData>
    <row r="1" spans="1:19" ht="24" customHeight="1" x14ac:dyDescent="0.15">
      <c r="A1" s="21"/>
      <c r="B1" s="29" t="e">
        <f>#REF!</f>
        <v>#REF!</v>
      </c>
      <c r="C1" s="30" t="s">
        <v>35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20.25" customHeight="1" x14ac:dyDescent="0.15">
      <c r="A2" s="21"/>
      <c r="B2" s="23">
        <f ca="1">TODAY()</f>
        <v>43342</v>
      </c>
      <c r="C2" s="24">
        <f>TIME(,,)</f>
        <v>0</v>
      </c>
      <c r="D2" s="25" t="s">
        <v>36</v>
      </c>
      <c r="E2" s="25"/>
      <c r="F2" s="22"/>
      <c r="G2" s="22"/>
      <c r="H2" s="22"/>
      <c r="I2" s="21"/>
      <c r="J2" s="87" t="s">
        <v>37</v>
      </c>
      <c r="K2" s="84" t="e">
        <f>COUNTIF(Sampleカット表!#REF!,総合集計表__!J2)</f>
        <v>#REF!</v>
      </c>
      <c r="L2" s="31" t="s">
        <v>38</v>
      </c>
      <c r="M2" s="89" t="s">
        <v>39</v>
      </c>
      <c r="N2" s="84" t="e">
        <f>COUNTIF(Sampleカット表!#REF!,総合集計表__!M2)</f>
        <v>#REF!</v>
      </c>
      <c r="O2" s="31" t="s">
        <v>38</v>
      </c>
      <c r="P2" s="90" t="s">
        <v>40</v>
      </c>
      <c r="Q2" s="84" t="e">
        <f>COUNTIF(Sampleカット表!#REF!,総合集計表__!P2)</f>
        <v>#REF!</v>
      </c>
      <c r="R2" s="91" t="s">
        <v>38</v>
      </c>
      <c r="S2" s="21"/>
    </row>
    <row r="3" spans="1:19" ht="20.25" customHeight="1" x14ac:dyDescent="0.15">
      <c r="A3" s="21"/>
      <c r="B3" s="25" t="s">
        <v>41</v>
      </c>
      <c r="C3" s="25" t="e">
        <f>Sampleカット表!#REF!</f>
        <v>#REF!</v>
      </c>
      <c r="D3" s="62" t="s">
        <v>42</v>
      </c>
      <c r="E3" s="63" t="e">
        <f>Sampleカット表!#REF!</f>
        <v>#REF!</v>
      </c>
      <c r="F3" s="21"/>
      <c r="G3" s="21"/>
      <c r="H3" s="21"/>
      <c r="I3" s="21"/>
      <c r="J3" s="88" t="s">
        <v>43</v>
      </c>
      <c r="K3" s="85" t="e">
        <f>COUNTIF(Sampleカット表!#REF!,総合集計表__!J3)</f>
        <v>#REF!</v>
      </c>
      <c r="L3" s="18" t="s">
        <v>38</v>
      </c>
      <c r="M3" s="87" t="s">
        <v>44</v>
      </c>
      <c r="N3" s="85" t="e">
        <f>COUNTIF(Sampleカット表!#REF!,総合集計表__!M3)</f>
        <v>#REF!</v>
      </c>
      <c r="O3" s="18" t="s">
        <v>38</v>
      </c>
      <c r="P3" s="90" t="s">
        <v>45</v>
      </c>
      <c r="Q3" s="84" t="e">
        <f>COUNTIF(Sampleカット表!#REF!,総合集計表__!P3)</f>
        <v>#REF!</v>
      </c>
      <c r="R3" s="92" t="s">
        <v>38</v>
      </c>
      <c r="S3" s="21"/>
    </row>
    <row r="4" spans="1:19" ht="20.25" customHeight="1" x14ac:dyDescent="0.15">
      <c r="A4" s="21"/>
      <c r="B4" s="25" t="s">
        <v>46</v>
      </c>
      <c r="C4" s="95" t="e">
        <f>Sampleカット表!#REF!</f>
        <v>#REF!</v>
      </c>
      <c r="D4" s="93"/>
      <c r="E4" s="21"/>
      <c r="F4" s="21"/>
      <c r="G4" s="21"/>
      <c r="H4" s="21"/>
      <c r="I4" s="21"/>
      <c r="J4" s="88" t="s">
        <v>47</v>
      </c>
      <c r="K4" s="85" t="e">
        <f>COUNTIF(Sampleカット表!#REF!,総合集計表__!J4)</f>
        <v>#REF!</v>
      </c>
      <c r="L4" s="18" t="s">
        <v>38</v>
      </c>
      <c r="M4" s="21"/>
      <c r="N4" s="21"/>
      <c r="O4" s="18"/>
      <c r="P4" s="21"/>
      <c r="Q4" s="21"/>
      <c r="R4" s="82"/>
      <c r="S4" s="21"/>
    </row>
    <row r="5" spans="1:19" ht="20.25" customHeight="1" x14ac:dyDescent="0.15">
      <c r="A5" s="21"/>
      <c r="B5" s="94" t="s">
        <v>48</v>
      </c>
      <c r="C5" s="94" t="e">
        <f>N5</f>
        <v>#REF!</v>
      </c>
      <c r="D5" s="21"/>
      <c r="E5" s="21"/>
      <c r="F5" s="21"/>
      <c r="G5" s="21"/>
      <c r="H5" s="21"/>
      <c r="I5" s="21"/>
      <c r="J5" s="88" t="s">
        <v>49</v>
      </c>
      <c r="K5" s="86" t="e">
        <f>COUNTIF(Sampleカット表!#REF!,総合集計表__!J5)</f>
        <v>#REF!</v>
      </c>
      <c r="L5" s="33" t="s">
        <v>38</v>
      </c>
      <c r="M5" s="34" t="s">
        <v>48</v>
      </c>
      <c r="N5" s="32" t="e">
        <f>COUNTIF(Sampleカット表!#REF!,総合集計表__!M5)</f>
        <v>#REF!</v>
      </c>
      <c r="O5" s="33" t="s">
        <v>38</v>
      </c>
      <c r="P5" s="34"/>
      <c r="Q5" s="34"/>
      <c r="R5" s="83"/>
      <c r="S5" s="21"/>
    </row>
    <row r="6" spans="1:19" ht="20.25" customHeight="1" x14ac:dyDescent="0.15">
      <c r="A6" s="21"/>
      <c r="B6" s="95" t="s">
        <v>50</v>
      </c>
      <c r="C6" s="22" t="e">
        <f>C4-C5</f>
        <v>#REF!</v>
      </c>
      <c r="D6" s="21"/>
      <c r="E6" s="21"/>
      <c r="F6" s="21"/>
      <c r="G6" s="21"/>
      <c r="H6" s="21"/>
      <c r="I6" s="21"/>
      <c r="J6" s="106"/>
      <c r="K6" s="106"/>
      <c r="L6" s="106"/>
      <c r="M6" s="106"/>
      <c r="N6" s="106"/>
      <c r="O6" s="18"/>
      <c r="P6" s="21"/>
      <c r="Q6" s="21"/>
      <c r="R6" s="21"/>
      <c r="S6" s="21"/>
    </row>
    <row r="7" spans="1:19" ht="20.25" customHeight="1" x14ac:dyDescent="0.15">
      <c r="A7" s="21"/>
      <c r="B7" s="21"/>
      <c r="C7" s="21"/>
      <c r="D7" s="21"/>
      <c r="E7" s="21"/>
      <c r="F7" s="21"/>
      <c r="G7" s="21"/>
      <c r="H7" s="21"/>
      <c r="I7" s="21"/>
      <c r="J7" s="106"/>
      <c r="K7" s="106"/>
      <c r="L7" s="106"/>
      <c r="M7" s="106"/>
      <c r="N7" s="106"/>
      <c r="O7" s="18"/>
      <c r="P7" s="21"/>
      <c r="Q7" s="21"/>
      <c r="R7" s="21"/>
      <c r="S7" s="21"/>
    </row>
    <row r="8" spans="1:19" ht="20.25" customHeight="1" x14ac:dyDescent="0.15">
      <c r="A8" s="21"/>
      <c r="B8" s="187" t="s">
        <v>51</v>
      </c>
      <c r="C8" s="188"/>
      <c r="D8" s="188"/>
      <c r="E8" s="188"/>
      <c r="F8" s="40"/>
      <c r="G8" s="40"/>
      <c r="H8" s="40"/>
      <c r="I8" s="41"/>
      <c r="J8" s="106"/>
      <c r="K8" s="189" t="s">
        <v>52</v>
      </c>
      <c r="L8" s="190"/>
      <c r="M8" s="40"/>
      <c r="N8" s="40"/>
      <c r="O8" s="40"/>
      <c r="P8" s="40"/>
      <c r="Q8" s="40"/>
      <c r="R8" s="41"/>
      <c r="S8" s="21"/>
    </row>
    <row r="9" spans="1:19" ht="20.25" customHeight="1" x14ac:dyDescent="0.15">
      <c r="A9" s="21"/>
      <c r="B9" s="108"/>
      <c r="C9" s="107"/>
      <c r="D9" s="19" t="s">
        <v>53</v>
      </c>
      <c r="E9" s="19" t="s">
        <v>54</v>
      </c>
      <c r="F9" s="19" t="s">
        <v>55</v>
      </c>
      <c r="G9" s="19" t="s">
        <v>56</v>
      </c>
      <c r="H9" s="19" t="s">
        <v>57</v>
      </c>
      <c r="I9" s="109"/>
      <c r="J9" s="106"/>
      <c r="K9" s="108"/>
      <c r="L9" s="107"/>
      <c r="M9" s="19" t="s">
        <v>53</v>
      </c>
      <c r="N9" s="19" t="s">
        <v>54</v>
      </c>
      <c r="O9" s="19" t="s">
        <v>55</v>
      </c>
      <c r="P9" s="19" t="s">
        <v>56</v>
      </c>
      <c r="Q9" s="19" t="s">
        <v>57</v>
      </c>
      <c r="R9" s="109"/>
      <c r="S9" s="21"/>
    </row>
    <row r="10" spans="1:19" ht="20.25" customHeight="1" x14ac:dyDescent="0.15">
      <c r="A10" s="21"/>
      <c r="B10" s="108"/>
      <c r="C10" s="107" t="s">
        <v>58</v>
      </c>
      <c r="D10" s="120" t="e">
        <f>COUNTIF(Sampleカット表!#REF!, C10)</f>
        <v>#REF!</v>
      </c>
      <c r="E10" s="121" t="e">
        <f>COUNTIFS(Sampleカット表!#REF!, C10, Sampleカット表!#REF!, "&gt;0")</f>
        <v>#REF!</v>
      </c>
      <c r="F10" s="121" t="e">
        <f>COUNTIFS(Sampleカット表!#REF!, C10, Sampleカット表!#REF!, "&gt;0")</f>
        <v>#REF!</v>
      </c>
      <c r="G10" s="122" t="e">
        <f>E10-F10</f>
        <v>#REF!</v>
      </c>
      <c r="H10" s="123" t="e">
        <f>D10-F10</f>
        <v>#REF!</v>
      </c>
      <c r="I10" s="109"/>
      <c r="J10" s="106"/>
      <c r="K10" s="108"/>
      <c r="L10" s="107" t="s">
        <v>59</v>
      </c>
      <c r="M10" s="113">
        <f>COUNTIF(Sampleカット表!$N$6:$N$15,  "アニメーション")</f>
        <v>0</v>
      </c>
      <c r="N10" s="114">
        <f>COUNTIFS(Sampleカット表!$N$6:$N$15,  "アニメーション", Sampleカット表!$R$6:$R$15, "&gt;0")</f>
        <v>0</v>
      </c>
      <c r="O10" s="114">
        <f>COUNTIFS(Sampleカット表!$N$6:$N$15,  "アニメーション", Sampleカット表!$S$6:$S$15, "&gt;0")</f>
        <v>0</v>
      </c>
      <c r="P10" s="115">
        <f>N10-O10</f>
        <v>0</v>
      </c>
      <c r="Q10" s="116">
        <f>M10-O10</f>
        <v>0</v>
      </c>
      <c r="R10" s="109"/>
      <c r="S10" s="21"/>
    </row>
    <row r="11" spans="1:19" ht="20.25" customHeight="1" x14ac:dyDescent="0.15">
      <c r="A11" s="21"/>
      <c r="B11" s="108"/>
      <c r="C11" s="107" t="s">
        <v>59</v>
      </c>
      <c r="D11" s="120" t="e">
        <f>COUNTIF(Sampleカット表!#REF!, C11)</f>
        <v>#REF!</v>
      </c>
      <c r="E11" s="121" t="e">
        <f>COUNTIFS(Sampleカット表!#REF!, C11, Sampleカット表!#REF!, "&gt;0")</f>
        <v>#REF!</v>
      </c>
      <c r="F11" s="121" t="e">
        <f>COUNTIFS(Sampleカット表!#REF!, C11, Sampleカット表!#REF!, "&gt;0")</f>
        <v>#REF!</v>
      </c>
      <c r="G11" s="124" t="e">
        <f>E11-F11</f>
        <v>#REF!</v>
      </c>
      <c r="H11" s="125" t="e">
        <f>D11-F11</f>
        <v>#REF!</v>
      </c>
      <c r="I11" s="109"/>
      <c r="J11" s="106"/>
      <c r="K11" s="108"/>
      <c r="L11" s="107" t="s">
        <v>20</v>
      </c>
      <c r="M11" s="117">
        <f>COUNTIFS(Sampleカット表!$N$6:$N$15, "&lt;&gt;",Sampleカット表!$N$6:$N$15,  "&lt;&gt;アニメーション")</f>
        <v>2</v>
      </c>
      <c r="N11" s="118">
        <f>COUNTIFS(Sampleカット表!$N$6:$N$15, "&lt;&gt;",Sampleカット表!$N$6:$N$15,  "&lt;&gt;アニメーション", Sampleカット表!$R$6:$R$15, "&gt;0")</f>
        <v>0</v>
      </c>
      <c r="O11" s="118">
        <f>COUNTIFS(Sampleカット表!$N$6:$N$15, "&lt;&gt;",Sampleカット表!$N$6:$N$15,  "&lt;&gt;アニメーション", Sampleカット表!$S$6:$S$15, "&gt;0")</f>
        <v>0</v>
      </c>
      <c r="P11" s="118">
        <f>N11-O11</f>
        <v>0</v>
      </c>
      <c r="Q11" s="119">
        <f>M11-O11</f>
        <v>2</v>
      </c>
      <c r="R11" s="109"/>
      <c r="S11" s="21"/>
    </row>
    <row r="12" spans="1:19" ht="20.25" customHeight="1" x14ac:dyDescent="0.15">
      <c r="A12" s="21"/>
      <c r="B12" s="108"/>
      <c r="C12" s="107" t="s">
        <v>20</v>
      </c>
      <c r="D12" s="120" t="e">
        <f>COUNTIF(Sampleカット表!#REF!, C12)</f>
        <v>#REF!</v>
      </c>
      <c r="E12" s="121" t="e">
        <f>COUNTIFS(Sampleカット表!#REF!, C12, Sampleカット表!#REF!, "&gt;0")</f>
        <v>#REF!</v>
      </c>
      <c r="F12" s="121" t="e">
        <f>COUNTIFS(Sampleカット表!#REF!, C12, Sampleカット表!#REF!, "&gt;0")</f>
        <v>#REF!</v>
      </c>
      <c r="G12" s="124" t="e">
        <f>E12-F12</f>
        <v>#REF!</v>
      </c>
      <c r="H12" s="125" t="e">
        <f>D12-F12</f>
        <v>#REF!</v>
      </c>
      <c r="I12" s="109"/>
      <c r="J12" s="106"/>
      <c r="K12" s="108"/>
      <c r="L12" s="107"/>
      <c r="M12" s="117"/>
      <c r="N12" s="118"/>
      <c r="O12" s="118"/>
      <c r="P12" s="118"/>
      <c r="Q12" s="119"/>
      <c r="R12" s="109"/>
      <c r="S12" s="21"/>
    </row>
    <row r="13" spans="1:19" ht="20.25" customHeight="1" x14ac:dyDescent="0.15">
      <c r="A13" s="21"/>
      <c r="B13" s="112"/>
      <c r="C13" s="110" t="s">
        <v>53</v>
      </c>
      <c r="D13" s="126" t="e">
        <f>SUM(D10:D12)</f>
        <v>#REF!</v>
      </c>
      <c r="E13" s="126" t="e">
        <f>SUM(E10:E12)</f>
        <v>#REF!</v>
      </c>
      <c r="F13" s="126" t="e">
        <f>SUM(F10:F12)</f>
        <v>#REF!</v>
      </c>
      <c r="G13" s="126" t="e">
        <f>SUM(G10:G12)</f>
        <v>#REF!</v>
      </c>
      <c r="H13" s="126" t="e">
        <f>SUM(H10:H12)</f>
        <v>#REF!</v>
      </c>
      <c r="I13" s="111" t="s">
        <v>38</v>
      </c>
      <c r="J13" s="106"/>
      <c r="K13" s="112"/>
      <c r="L13" s="110" t="s">
        <v>53</v>
      </c>
      <c r="M13" s="126">
        <f>SUM(M10:M12)</f>
        <v>2</v>
      </c>
      <c r="N13" s="126">
        <f>SUM(N10:N12)</f>
        <v>0</v>
      </c>
      <c r="O13" s="126">
        <f>SUM(O10:O12)</f>
        <v>0</v>
      </c>
      <c r="P13" s="126">
        <f>SUM(P10:P12)</f>
        <v>0</v>
      </c>
      <c r="Q13" s="126">
        <f>SUM(Q10:Q12)</f>
        <v>2</v>
      </c>
      <c r="R13" s="111" t="s">
        <v>38</v>
      </c>
      <c r="S13" s="21"/>
    </row>
    <row r="14" spans="1:19" ht="20.25" customHeight="1" x14ac:dyDescent="0.15">
      <c r="A14" s="21"/>
      <c r="B14" s="21"/>
      <c r="C14" s="21"/>
      <c r="D14" s="21"/>
      <c r="E14" s="21"/>
      <c r="F14" s="21"/>
      <c r="G14" s="21"/>
      <c r="H14" s="21"/>
      <c r="I14" s="21"/>
      <c r="J14" s="106"/>
      <c r="K14" s="106"/>
      <c r="L14" s="106"/>
      <c r="M14" s="106"/>
      <c r="N14" s="106"/>
      <c r="O14" s="18"/>
      <c r="P14" s="21"/>
      <c r="Q14" s="21"/>
      <c r="R14" s="21"/>
      <c r="S14" s="21"/>
    </row>
    <row r="15" spans="1:19" x14ac:dyDescent="0.15">
      <c r="A15" s="21"/>
      <c r="B15" s="18" t="s">
        <v>60</v>
      </c>
      <c r="C15" s="21"/>
      <c r="D15" s="21"/>
      <c r="E15" s="21"/>
      <c r="F15" s="21"/>
      <c r="G15" s="21"/>
      <c r="H15" s="21"/>
      <c r="I15" s="21"/>
      <c r="J15" s="21"/>
      <c r="K15" s="21"/>
      <c r="L15" s="106"/>
      <c r="M15" s="21"/>
      <c r="N15" s="21"/>
      <c r="O15" s="21"/>
      <c r="P15" s="21"/>
      <c r="Q15" s="21"/>
      <c r="R15" s="21"/>
      <c r="S15" s="21"/>
    </row>
    <row r="16" spans="1:19" ht="24" customHeight="1" x14ac:dyDescent="0.15">
      <c r="A16" s="21"/>
      <c r="B16" s="35" t="s">
        <v>61</v>
      </c>
      <c r="C16" s="40"/>
      <c r="D16" s="40"/>
      <c r="E16" s="40"/>
      <c r="F16" s="40"/>
      <c r="G16" s="40"/>
      <c r="H16" s="40"/>
      <c r="I16" s="41"/>
      <c r="J16" s="107"/>
      <c r="K16" s="35" t="s">
        <v>62</v>
      </c>
      <c r="L16" s="38"/>
      <c r="M16" s="40"/>
      <c r="N16" s="40"/>
      <c r="O16" s="40"/>
      <c r="P16" s="40"/>
      <c r="Q16" s="40"/>
      <c r="R16" s="41"/>
      <c r="S16" s="21"/>
    </row>
    <row r="17" spans="1:19" ht="16.5" customHeight="1" x14ac:dyDescent="0.15">
      <c r="A17" s="21"/>
      <c r="B17" s="108"/>
      <c r="C17" s="42"/>
      <c r="D17" s="26" t="s">
        <v>63</v>
      </c>
      <c r="E17" s="26"/>
      <c r="F17" s="26"/>
      <c r="G17" s="26"/>
      <c r="H17" s="26"/>
      <c r="I17" s="109"/>
      <c r="J17" s="107"/>
      <c r="K17" s="108"/>
      <c r="L17" s="42"/>
      <c r="M17" s="26" t="s">
        <v>63</v>
      </c>
      <c r="N17" s="26"/>
      <c r="O17" s="26"/>
      <c r="P17" s="26"/>
      <c r="Q17" s="26"/>
      <c r="R17" s="109"/>
      <c r="S17" s="21"/>
    </row>
    <row r="18" spans="1:19" ht="16.5" customHeight="1" x14ac:dyDescent="0.15">
      <c r="A18" s="21"/>
      <c r="B18" s="108"/>
      <c r="C18" s="42"/>
      <c r="D18" s="19" t="s">
        <v>53</v>
      </c>
      <c r="E18" s="19" t="s">
        <v>54</v>
      </c>
      <c r="F18" s="19" t="s">
        <v>55</v>
      </c>
      <c r="G18" s="19" t="s">
        <v>56</v>
      </c>
      <c r="H18" s="19" t="s">
        <v>57</v>
      </c>
      <c r="I18" s="37"/>
      <c r="J18" s="107"/>
      <c r="K18" s="108"/>
      <c r="L18" s="42"/>
      <c r="M18" s="19" t="s">
        <v>53</v>
      </c>
      <c r="N18" s="19" t="s">
        <v>54</v>
      </c>
      <c r="O18" s="19" t="s">
        <v>55</v>
      </c>
      <c r="P18" s="19" t="s">
        <v>56</v>
      </c>
      <c r="Q18" s="19" t="s">
        <v>57</v>
      </c>
      <c r="R18" s="109"/>
      <c r="S18" s="21"/>
    </row>
    <row r="19" spans="1:19" x14ac:dyDescent="0.15">
      <c r="A19" s="21"/>
      <c r="B19" s="96" t="s">
        <v>64</v>
      </c>
      <c r="C19" s="45" t="e">
        <f>IF(#REF! = 0,"",#REF!)</f>
        <v>#REF!</v>
      </c>
      <c r="D19" s="51" t="e">
        <f>IF(C19 = "", "", COUNTIF(Sampleカット表!$F$6:$F$15, C19))</f>
        <v>#REF!</v>
      </c>
      <c r="E19" s="66" t="e">
        <f>IF(C19 = "", "", COUNTIFS(Sampleカット表!$F$6:$F$15, C19, Sampleカット表!$K$6:$K$15, "&gt;0"))</f>
        <v>#REF!</v>
      </c>
      <c r="F19" s="66" t="e">
        <f>IF(C19 = "", "", COUNTIFS(Sampleカット表!$F$6:$F$15, C19, Sampleカット表!$L$6:$L$15, "&gt;0"))</f>
        <v>#REF!</v>
      </c>
      <c r="G19" s="66" t="e">
        <f t="shared" ref="G19:G30" si="0">IF(C19 = "", "", E19-F19 )</f>
        <v>#REF!</v>
      </c>
      <c r="H19" s="66" t="e">
        <f t="shared" ref="H19:H30" si="1">IF(C19 = "", "", D19-F19 )</f>
        <v>#REF!</v>
      </c>
      <c r="I19" s="46" t="s">
        <v>38</v>
      </c>
      <c r="J19" s="107"/>
      <c r="K19" s="44" t="s">
        <v>63</v>
      </c>
      <c r="L19" s="45" t="e">
        <f>IF(#REF! = 0,"",#REF!)</f>
        <v>#REF!</v>
      </c>
      <c r="M19" s="51" t="e">
        <f>IF(L19 = "", "", COUNTIF(Sampleカット表!#REF!, L19))</f>
        <v>#REF!</v>
      </c>
      <c r="N19" s="66" t="e">
        <f>IF(L19 = "", "", COUNTIFS(Sampleカット表!#REF!, L19, Sampleカット表!$K$6:$K$15, "&gt;0"))</f>
        <v>#REF!</v>
      </c>
      <c r="O19" s="66" t="e">
        <f>IF(L19 = "", "", COUNTIFS(Sampleカット表!#REF!, L19, Sampleカット表!#REF!, "&gt;0"))</f>
        <v>#REF!</v>
      </c>
      <c r="P19" s="66" t="e">
        <f t="shared" ref="P19:P30" si="2">IF(L19 = "", "", N19-O19 )</f>
        <v>#REF!</v>
      </c>
      <c r="Q19" s="66" t="e">
        <f t="shared" ref="Q19:Q30" si="3">IF(L19 = "", "", M19-O19 )</f>
        <v>#REF!</v>
      </c>
      <c r="R19" s="109" t="s">
        <v>38</v>
      </c>
      <c r="S19" s="21"/>
    </row>
    <row r="20" spans="1:19" x14ac:dyDescent="0.15">
      <c r="A20" s="21"/>
      <c r="B20" s="97" t="s">
        <v>65</v>
      </c>
      <c r="C20" s="107" t="e">
        <f>IF(#REF! = 0,"",#REF!)</f>
        <v>#REF!</v>
      </c>
      <c r="D20" s="65" t="e">
        <f>IF(C20 = "", "", COUNTIF(Sampleカット表!$F$6:$F$15, C20))</f>
        <v>#REF!</v>
      </c>
      <c r="E20" s="66" t="e">
        <f>IF(C20 = "", "", COUNTIFS(Sampleカット表!$F$6:$F$15, C20, Sampleカット表!$K$6:$K$15, "&gt;0"))</f>
        <v>#REF!</v>
      </c>
      <c r="F20" s="66" t="e">
        <f>IF(C20 = "", "", COUNTIFS(Sampleカット表!$F$6:$F$15, C20, Sampleカット表!$L$6:$L$15, "&gt;0"))</f>
        <v>#REF!</v>
      </c>
      <c r="G20" s="66" t="e">
        <f t="shared" si="0"/>
        <v>#REF!</v>
      </c>
      <c r="H20" s="66" t="e">
        <f t="shared" si="1"/>
        <v>#REF!</v>
      </c>
      <c r="I20" s="109" t="s">
        <v>38</v>
      </c>
      <c r="J20" s="107"/>
      <c r="K20" s="43"/>
      <c r="L20" s="61" t="e">
        <f>IF(#REF! = 0,"",#REF!)</f>
        <v>#REF!</v>
      </c>
      <c r="M20" s="51" t="e">
        <f>IF(L20 = "", "", COUNTIF(Sampleカット表!#REF!, L20))</f>
        <v>#REF!</v>
      </c>
      <c r="N20" s="66" t="e">
        <f>IF(L20 = "", "", COUNTIFS(Sampleカット表!#REF!, L20, Sampleカット表!$K$6:$K$15, "&gt;0"))</f>
        <v>#REF!</v>
      </c>
      <c r="O20" s="66" t="e">
        <f>IF(L20 = "", "", COUNTIFS(Sampleカット表!#REF!, L20, Sampleカット表!#REF!, "&gt;0"))</f>
        <v>#REF!</v>
      </c>
      <c r="P20" s="66" t="e">
        <f t="shared" si="2"/>
        <v>#REF!</v>
      </c>
      <c r="Q20" s="66" t="e">
        <f t="shared" si="3"/>
        <v>#REF!</v>
      </c>
      <c r="R20" s="109" t="s">
        <v>38</v>
      </c>
      <c r="S20" s="21"/>
    </row>
    <row r="21" spans="1:19" x14ac:dyDescent="0.15">
      <c r="A21" s="21"/>
      <c r="B21" s="97" t="s">
        <v>66</v>
      </c>
      <c r="C21" s="107" t="e">
        <f>IF(#REF! = 0,"",#REF!)</f>
        <v>#REF!</v>
      </c>
      <c r="D21" s="51" t="e">
        <f>IF(C21 = "", "", COUNTIF(Sampleカット表!$F$6:$F$15, C21))</f>
        <v>#REF!</v>
      </c>
      <c r="E21" s="66" t="e">
        <f>IF(C21 = "", "", COUNTIFS(Sampleカット表!$F$6:$F$15, C21, Sampleカット表!$K$6:$K$15, "&gt;0"))</f>
        <v>#REF!</v>
      </c>
      <c r="F21" s="66" t="e">
        <f>IF(C21 = "", "", COUNTIFS(Sampleカット表!$F$6:$F$15, C21, Sampleカット表!$L$6:$L$15, "&gt;0"))</f>
        <v>#REF!</v>
      </c>
      <c r="G21" s="66" t="e">
        <f t="shared" si="0"/>
        <v>#REF!</v>
      </c>
      <c r="H21" s="66" t="e">
        <f t="shared" si="1"/>
        <v>#REF!</v>
      </c>
      <c r="I21" s="109" t="s">
        <v>38</v>
      </c>
      <c r="J21" s="20"/>
      <c r="K21" s="43"/>
      <c r="L21" s="61" t="e">
        <f>IF(#REF! = 0,"",#REF!)</f>
        <v>#REF!</v>
      </c>
      <c r="M21" s="51" t="e">
        <f>IF(L21 = "", "", COUNTIF(Sampleカット表!#REF!, L21))</f>
        <v>#REF!</v>
      </c>
      <c r="N21" s="66" t="e">
        <f>IF(L21 = "", "", COUNTIFS(Sampleカット表!#REF!, L21, Sampleカット表!$K$6:$K$15, "&gt;0"))</f>
        <v>#REF!</v>
      </c>
      <c r="O21" s="66" t="e">
        <f>IF(L21 = "", "", COUNTIFS(Sampleカット表!#REF!, L21, Sampleカット表!#REF!, "&gt;0"))</f>
        <v>#REF!</v>
      </c>
      <c r="P21" s="66" t="e">
        <f t="shared" si="2"/>
        <v>#REF!</v>
      </c>
      <c r="Q21" s="66" t="e">
        <f t="shared" si="3"/>
        <v>#REF!</v>
      </c>
      <c r="R21" s="109" t="s">
        <v>38</v>
      </c>
      <c r="S21" s="21"/>
    </row>
    <row r="22" spans="1:19" x14ac:dyDescent="0.15">
      <c r="A22" s="21"/>
      <c r="B22" s="97" t="s">
        <v>67</v>
      </c>
      <c r="C22" s="107" t="e">
        <f>IF(#REF! = 0,"",#REF!)</f>
        <v>#REF!</v>
      </c>
      <c r="D22" s="51" t="e">
        <f>IF(C22 = "", "", COUNTIF(Sampleカット表!$F$6:$F$15, C22))</f>
        <v>#REF!</v>
      </c>
      <c r="E22" s="66" t="e">
        <f>IF(C22 = "", "", COUNTIFS(Sampleカット表!$F$6:$F$15, C22, Sampleカット表!$K$6:$K$15, "&gt;0"))</f>
        <v>#REF!</v>
      </c>
      <c r="F22" s="66" t="e">
        <f>IF(C22 = "", "", COUNTIFS(Sampleカット表!$F$6:$F$15, C22, Sampleカット表!$L$6:$L$15, "&gt;0"))</f>
        <v>#REF!</v>
      </c>
      <c r="G22" s="66" t="e">
        <f t="shared" si="0"/>
        <v>#REF!</v>
      </c>
      <c r="H22" s="66" t="e">
        <f t="shared" si="1"/>
        <v>#REF!</v>
      </c>
      <c r="I22" s="109" t="s">
        <v>38</v>
      </c>
      <c r="J22" s="107"/>
      <c r="K22" s="43"/>
      <c r="L22" s="61" t="e">
        <f>IF(#REF! = 0,"",#REF!)</f>
        <v>#REF!</v>
      </c>
      <c r="M22" s="51" t="e">
        <f>IF(L22 = "", "", COUNTIF(Sampleカット表!#REF!, L22))</f>
        <v>#REF!</v>
      </c>
      <c r="N22" s="66" t="e">
        <f>IF(L22 = "", "", COUNTIFS(Sampleカット表!#REF!, L22, Sampleカット表!$K$6:$K$15, "&gt;0"))</f>
        <v>#REF!</v>
      </c>
      <c r="O22" s="66" t="e">
        <f>IF(L22 = "", "", COUNTIFS(Sampleカット表!#REF!, L22, Sampleカット表!#REF!, "&gt;0"))</f>
        <v>#REF!</v>
      </c>
      <c r="P22" s="66" t="e">
        <f t="shared" si="2"/>
        <v>#REF!</v>
      </c>
      <c r="Q22" s="66" t="e">
        <f t="shared" si="3"/>
        <v>#REF!</v>
      </c>
      <c r="R22" s="109" t="s">
        <v>38</v>
      </c>
      <c r="S22" s="21"/>
    </row>
    <row r="23" spans="1:19" x14ac:dyDescent="0.15">
      <c r="A23" s="21"/>
      <c r="B23" s="43"/>
      <c r="C23" s="107" t="e">
        <f>IF(#REF! = 0,"",#REF!)</f>
        <v>#REF!</v>
      </c>
      <c r="D23" s="51" t="e">
        <f>IF(C23 = "", "", COUNTIF(Sampleカット表!$F$6:$F$15, C23))</f>
        <v>#REF!</v>
      </c>
      <c r="E23" s="66" t="e">
        <f>IF(C23 = "", "", COUNTIFS(Sampleカット表!$F$6:$F$15, C23, Sampleカット表!$K$6:$K$15, "&gt;0"))</f>
        <v>#REF!</v>
      </c>
      <c r="F23" s="66" t="e">
        <f>IF(C23 = "", "", COUNTIFS(Sampleカット表!$F$6:$F$15, C23, Sampleカット表!$L$6:$L$15, "&gt;0"))</f>
        <v>#REF!</v>
      </c>
      <c r="G23" s="66" t="e">
        <f t="shared" si="0"/>
        <v>#REF!</v>
      </c>
      <c r="H23" s="66" t="e">
        <f t="shared" si="1"/>
        <v>#REF!</v>
      </c>
      <c r="I23" s="109" t="s">
        <v>38</v>
      </c>
      <c r="J23" s="107"/>
      <c r="K23" s="43"/>
      <c r="L23" s="61" t="e">
        <f>IF(#REF! = 0,"",#REF!)</f>
        <v>#REF!</v>
      </c>
      <c r="M23" s="51" t="e">
        <f>IF(L23 = "", "", COUNTIF(Sampleカット表!#REF!, L23))</f>
        <v>#REF!</v>
      </c>
      <c r="N23" s="66" t="e">
        <f>IF(L23 = "", "", COUNTIFS(Sampleカット表!#REF!, L23, Sampleカット表!$K$6:$K$15, "&gt;0"))</f>
        <v>#REF!</v>
      </c>
      <c r="O23" s="66" t="e">
        <f>IF(L23 = "", "", COUNTIFS(Sampleカット表!#REF!, L23, Sampleカット表!#REF!, "&gt;0"))</f>
        <v>#REF!</v>
      </c>
      <c r="P23" s="66" t="e">
        <f t="shared" si="2"/>
        <v>#REF!</v>
      </c>
      <c r="Q23" s="66" t="e">
        <f t="shared" si="3"/>
        <v>#REF!</v>
      </c>
      <c r="R23" s="109" t="s">
        <v>38</v>
      </c>
      <c r="S23" s="21"/>
    </row>
    <row r="24" spans="1:19" x14ac:dyDescent="0.15">
      <c r="A24" s="21"/>
      <c r="B24" s="43"/>
      <c r="C24" s="107" t="e">
        <f>IF(#REF! = 0,"",#REF!)</f>
        <v>#REF!</v>
      </c>
      <c r="D24" s="51" t="e">
        <f>IF(C24 = "", "", COUNTIF(Sampleカット表!$F$6:$F$15, C24))</f>
        <v>#REF!</v>
      </c>
      <c r="E24" s="66" t="e">
        <f>IF(C24 = "", "", COUNTIFS(Sampleカット表!$F$6:$F$15, C24, Sampleカット表!$K$6:$K$15, "&gt;0"))</f>
        <v>#REF!</v>
      </c>
      <c r="F24" s="66" t="e">
        <f>IF(C24 = "", "", COUNTIFS(Sampleカット表!$F$6:$F$15, C24, Sampleカット表!$L$6:$L$15, "&gt;0"))</f>
        <v>#REF!</v>
      </c>
      <c r="G24" s="66" t="e">
        <f t="shared" si="0"/>
        <v>#REF!</v>
      </c>
      <c r="H24" s="66" t="e">
        <f t="shared" si="1"/>
        <v>#REF!</v>
      </c>
      <c r="I24" s="109" t="s">
        <v>38</v>
      </c>
      <c r="J24" s="107"/>
      <c r="K24" s="43"/>
      <c r="L24" s="61" t="e">
        <f>IF(#REF! = 0,"",#REF!)</f>
        <v>#REF!</v>
      </c>
      <c r="M24" s="51" t="e">
        <f>IF(L24 = "", "", COUNTIF(Sampleカット表!#REF!, L24))</f>
        <v>#REF!</v>
      </c>
      <c r="N24" s="66" t="e">
        <f>IF(L24 = "", "", COUNTIFS(Sampleカット表!#REF!, L24, Sampleカット表!$K$6:$K$15, "&gt;0"))</f>
        <v>#REF!</v>
      </c>
      <c r="O24" s="66" t="e">
        <f>IF(L24 = "", "", COUNTIFS(Sampleカット表!#REF!, L24, Sampleカット表!#REF!, "&gt;0"))</f>
        <v>#REF!</v>
      </c>
      <c r="P24" s="66" t="e">
        <f t="shared" si="2"/>
        <v>#REF!</v>
      </c>
      <c r="Q24" s="66" t="e">
        <f t="shared" si="3"/>
        <v>#REF!</v>
      </c>
      <c r="R24" s="109" t="s">
        <v>38</v>
      </c>
      <c r="S24" s="21"/>
    </row>
    <row r="25" spans="1:19" x14ac:dyDescent="0.15">
      <c r="A25" s="21"/>
      <c r="B25" s="43"/>
      <c r="C25" s="107" t="e">
        <f>IF(#REF! = 0,"",#REF!)</f>
        <v>#REF!</v>
      </c>
      <c r="D25" s="51" t="e">
        <f>IF(C25 = "", "", COUNTIF(Sampleカット表!$F$6:$F$15, C25))</f>
        <v>#REF!</v>
      </c>
      <c r="E25" s="66" t="e">
        <f>IF(C25 = "", "", COUNTIFS(Sampleカット表!$F$6:$F$15, C25, Sampleカット表!$K$6:$K$15, "&gt;0"))</f>
        <v>#REF!</v>
      </c>
      <c r="F25" s="66" t="e">
        <f>IF(C25 = "", "", COUNTIFS(Sampleカット表!$F$6:$F$15, C25, Sampleカット表!$L$6:$L$15, "&gt;0"))</f>
        <v>#REF!</v>
      </c>
      <c r="G25" s="66" t="e">
        <f t="shared" si="0"/>
        <v>#REF!</v>
      </c>
      <c r="H25" s="66" t="e">
        <f t="shared" si="1"/>
        <v>#REF!</v>
      </c>
      <c r="I25" s="109" t="s">
        <v>38</v>
      </c>
      <c r="J25" s="107"/>
      <c r="K25" s="43"/>
      <c r="L25" s="61" t="e">
        <f>IF(#REF! = 0,"",#REF!)</f>
        <v>#REF!</v>
      </c>
      <c r="M25" s="51" t="e">
        <f>IF(L25 = "", "", COUNTIF(Sampleカット表!#REF!, L25))</f>
        <v>#REF!</v>
      </c>
      <c r="N25" s="66" t="e">
        <f>IF(L25 = "", "", COUNTIFS(Sampleカット表!#REF!, L25, Sampleカット表!$K$6:$K$15, "&gt;0"))</f>
        <v>#REF!</v>
      </c>
      <c r="O25" s="66" t="e">
        <f>IF(L25 = "", "", COUNTIFS(Sampleカット表!#REF!, L25, Sampleカット表!#REF!, "&gt;0"))</f>
        <v>#REF!</v>
      </c>
      <c r="P25" s="66" t="e">
        <f t="shared" si="2"/>
        <v>#REF!</v>
      </c>
      <c r="Q25" s="66" t="e">
        <f t="shared" si="3"/>
        <v>#REF!</v>
      </c>
      <c r="R25" s="109" t="s">
        <v>38</v>
      </c>
      <c r="S25" s="21"/>
    </row>
    <row r="26" spans="1:19" x14ac:dyDescent="0.15">
      <c r="A26" s="21"/>
      <c r="B26" s="43"/>
      <c r="C26" s="107" t="e">
        <f>IF(#REF! = 0,"",#REF!)</f>
        <v>#REF!</v>
      </c>
      <c r="D26" s="51" t="e">
        <f>IF(C26 = "", "", COUNTIF(Sampleカット表!$F$6:$F$15, C26))</f>
        <v>#REF!</v>
      </c>
      <c r="E26" s="66" t="e">
        <f>IF(C26 = "", "", COUNTIFS(Sampleカット表!$F$6:$F$15, C26, Sampleカット表!$K$6:$K$15, "&gt;0"))</f>
        <v>#REF!</v>
      </c>
      <c r="F26" s="66" t="e">
        <f>IF(C26 = "", "", COUNTIFS(Sampleカット表!$F$6:$F$15, C26, Sampleカット表!$L$6:$L$15, "&gt;0"))</f>
        <v>#REF!</v>
      </c>
      <c r="G26" s="66" t="e">
        <f t="shared" si="0"/>
        <v>#REF!</v>
      </c>
      <c r="H26" s="66" t="e">
        <f t="shared" si="1"/>
        <v>#REF!</v>
      </c>
      <c r="I26" s="109" t="s">
        <v>38</v>
      </c>
      <c r="J26" s="107"/>
      <c r="K26" s="43"/>
      <c r="L26" s="61" t="e">
        <f>IF(#REF! = 0,"",#REF!)</f>
        <v>#REF!</v>
      </c>
      <c r="M26" s="51" t="e">
        <f>IF(L26 = "", "", COUNTIF(Sampleカット表!#REF!, L26))</f>
        <v>#REF!</v>
      </c>
      <c r="N26" s="66" t="e">
        <f>IF(L26 = "", "", COUNTIFS(Sampleカット表!#REF!, L26, Sampleカット表!$K$6:$K$15, "&gt;0"))</f>
        <v>#REF!</v>
      </c>
      <c r="O26" s="66" t="e">
        <f>IF(L26 = "", "", COUNTIFS(Sampleカット表!#REF!, L26, Sampleカット表!#REF!, "&gt;0"))</f>
        <v>#REF!</v>
      </c>
      <c r="P26" s="66" t="e">
        <f t="shared" si="2"/>
        <v>#REF!</v>
      </c>
      <c r="Q26" s="66" t="e">
        <f t="shared" si="3"/>
        <v>#REF!</v>
      </c>
      <c r="R26" s="109" t="s">
        <v>38</v>
      </c>
      <c r="S26" s="21"/>
    </row>
    <row r="27" spans="1:19" x14ac:dyDescent="0.15">
      <c r="A27" s="21"/>
      <c r="B27" s="43"/>
      <c r="C27" s="107" t="e">
        <f>IF(#REF! = 0,"",#REF!)</f>
        <v>#REF!</v>
      </c>
      <c r="D27" s="51" t="e">
        <f>IF(C27 = "", "", COUNTIF(Sampleカット表!$F$6:$F$15, C27))</f>
        <v>#REF!</v>
      </c>
      <c r="E27" s="66" t="e">
        <f>IF(C27 = "", "", COUNTIFS(Sampleカット表!$F$6:$F$15, C27, Sampleカット表!$K$6:$K$15, "&gt;0"))</f>
        <v>#REF!</v>
      </c>
      <c r="F27" s="66" t="e">
        <f>IF(C27 = "", "", COUNTIFS(Sampleカット表!$F$6:$F$15, C27, Sampleカット表!$L$6:$L$15, "&gt;0"))</f>
        <v>#REF!</v>
      </c>
      <c r="G27" s="66" t="e">
        <f t="shared" si="0"/>
        <v>#REF!</v>
      </c>
      <c r="H27" s="66" t="e">
        <f t="shared" si="1"/>
        <v>#REF!</v>
      </c>
      <c r="I27" s="109" t="s">
        <v>38</v>
      </c>
      <c r="J27" s="107"/>
      <c r="K27" s="43"/>
      <c r="L27" s="61" t="e">
        <f>IF(#REF! = 0,"",#REF!)</f>
        <v>#REF!</v>
      </c>
      <c r="M27" s="51" t="e">
        <f>IF(L27 = "", "", COUNTIF(Sampleカット表!#REF!, L27))</f>
        <v>#REF!</v>
      </c>
      <c r="N27" s="66" t="e">
        <f>IF(L27 = "", "", COUNTIFS(Sampleカット表!#REF!, L27, Sampleカット表!$K$6:$K$15, "&gt;0"))</f>
        <v>#REF!</v>
      </c>
      <c r="O27" s="66" t="e">
        <f>IF(L27 = "", "", COUNTIFS(Sampleカット表!#REF!, L27, Sampleカット表!#REF!, "&gt;0"))</f>
        <v>#REF!</v>
      </c>
      <c r="P27" s="66" t="e">
        <f t="shared" si="2"/>
        <v>#REF!</v>
      </c>
      <c r="Q27" s="66" t="e">
        <f t="shared" si="3"/>
        <v>#REF!</v>
      </c>
      <c r="R27" s="109" t="s">
        <v>38</v>
      </c>
      <c r="S27" s="21"/>
    </row>
    <row r="28" spans="1:19" x14ac:dyDescent="0.15">
      <c r="A28" s="21"/>
      <c r="B28" s="43"/>
      <c r="C28" s="107" t="e">
        <f>IF(#REF! = 0,"",#REF!)</f>
        <v>#REF!</v>
      </c>
      <c r="D28" s="51" t="e">
        <f>IF(C28 = "", "", COUNTIF(Sampleカット表!$F$6:$F$15, C28))</f>
        <v>#REF!</v>
      </c>
      <c r="E28" s="66" t="e">
        <f>IF(C28 = "", "", COUNTIFS(Sampleカット表!$F$6:$F$15, C28, Sampleカット表!$K$6:$K$15, "&gt;0"))</f>
        <v>#REF!</v>
      </c>
      <c r="F28" s="66" t="e">
        <f>IF(C28 = "", "", COUNTIFS(Sampleカット表!$F$6:$F$15, C28, Sampleカット表!$L$6:$L$15, "&gt;0"))</f>
        <v>#REF!</v>
      </c>
      <c r="G28" s="66" t="e">
        <f t="shared" si="0"/>
        <v>#REF!</v>
      </c>
      <c r="H28" s="66" t="e">
        <f t="shared" si="1"/>
        <v>#REF!</v>
      </c>
      <c r="I28" s="109" t="s">
        <v>38</v>
      </c>
      <c r="J28" s="107"/>
      <c r="K28" s="43"/>
      <c r="L28" s="61" t="e">
        <f>IF(#REF! = 0,"",#REF!)</f>
        <v>#REF!</v>
      </c>
      <c r="M28" s="51" t="e">
        <f>IF(L28 = "", "", COUNTIF(Sampleカット表!#REF!, L28))</f>
        <v>#REF!</v>
      </c>
      <c r="N28" s="66" t="e">
        <f>IF(L28 = "", "", COUNTIFS(Sampleカット表!#REF!, L28, Sampleカット表!$K$6:$K$15, "&gt;0"))</f>
        <v>#REF!</v>
      </c>
      <c r="O28" s="66" t="e">
        <f>IF(L28 = "", "", COUNTIFS(Sampleカット表!#REF!, L28, Sampleカット表!#REF!, "&gt;0"))</f>
        <v>#REF!</v>
      </c>
      <c r="P28" s="66" t="e">
        <f t="shared" si="2"/>
        <v>#REF!</v>
      </c>
      <c r="Q28" s="66" t="e">
        <f t="shared" si="3"/>
        <v>#REF!</v>
      </c>
      <c r="R28" s="109" t="s">
        <v>38</v>
      </c>
      <c r="S28" s="21"/>
    </row>
    <row r="29" spans="1:19" x14ac:dyDescent="0.15">
      <c r="A29" s="21"/>
      <c r="B29" s="43"/>
      <c r="C29" s="107" t="e">
        <f>IF(#REF! = 0,"",#REF!)</f>
        <v>#REF!</v>
      </c>
      <c r="D29" s="51" t="e">
        <f>IF(C29 = "", "", COUNTIF(Sampleカット表!$F$6:$F$15, C29))</f>
        <v>#REF!</v>
      </c>
      <c r="E29" s="66" t="e">
        <f>IF(C29 = "", "", COUNTIFS(Sampleカット表!$F$6:$F$15, C29, Sampleカット表!$K$6:$K$15, "&gt;0"))</f>
        <v>#REF!</v>
      </c>
      <c r="F29" s="66" t="e">
        <f>IF(C29 = "", "", COUNTIFS(Sampleカット表!$F$6:$F$15, C29, Sampleカット表!$L$6:$L$15, "&gt;0"))</f>
        <v>#REF!</v>
      </c>
      <c r="G29" s="66" t="e">
        <f t="shared" si="0"/>
        <v>#REF!</v>
      </c>
      <c r="H29" s="66" t="e">
        <f t="shared" si="1"/>
        <v>#REF!</v>
      </c>
      <c r="I29" s="109" t="s">
        <v>38</v>
      </c>
      <c r="J29" s="107"/>
      <c r="K29" s="43"/>
      <c r="L29" s="61" t="e">
        <f>IF(#REF! = 0,"",#REF!)</f>
        <v>#REF!</v>
      </c>
      <c r="M29" s="51" t="e">
        <f>IF(L29 = "", "", COUNTIF(Sampleカット表!#REF!, L29))</f>
        <v>#REF!</v>
      </c>
      <c r="N29" s="66" t="e">
        <f>IF(L29 = "", "", COUNTIFS(Sampleカット表!#REF!, L29, Sampleカット表!$K$6:$K$15, "&gt;0"))</f>
        <v>#REF!</v>
      </c>
      <c r="O29" s="66" t="e">
        <f>IF(L29 = "", "", COUNTIFS(Sampleカット表!#REF!, L29, Sampleカット表!#REF!, "&gt;0"))</f>
        <v>#REF!</v>
      </c>
      <c r="P29" s="66" t="e">
        <f t="shared" si="2"/>
        <v>#REF!</v>
      </c>
      <c r="Q29" s="66" t="e">
        <f t="shared" si="3"/>
        <v>#REF!</v>
      </c>
      <c r="R29" s="109" t="s">
        <v>38</v>
      </c>
      <c r="S29" s="21"/>
    </row>
    <row r="30" spans="1:19" x14ac:dyDescent="0.15">
      <c r="A30" s="21"/>
      <c r="B30" s="43"/>
      <c r="C30" s="61"/>
      <c r="D30" s="51" t="str">
        <f>IF(C30 = "", "", COUNTIF(Sampleカット表!$F$6:$F$15, "-"))</f>
        <v/>
      </c>
      <c r="E30" s="66" t="str">
        <f>IF(C30 = "", "", COUNTIFS(Sampleカット表!$F$6:$F$15, "-", Sampleカット表!$K$6:$K$15, "&gt;0"))</f>
        <v/>
      </c>
      <c r="F30" s="66" t="str">
        <f>IF(C30 = "", "", COUNTIFS(Sampleカット表!$F$6:$F$15, "-", Sampleカット表!$L$6:$L$15, "&gt;0"))</f>
        <v/>
      </c>
      <c r="G30" s="66" t="str">
        <f t="shared" si="0"/>
        <v/>
      </c>
      <c r="H30" s="66" t="str">
        <f t="shared" si="1"/>
        <v/>
      </c>
      <c r="I30" s="109" t="s">
        <v>38</v>
      </c>
      <c r="J30" s="107"/>
      <c r="K30" s="43"/>
      <c r="L30" s="61" t="s">
        <v>68</v>
      </c>
      <c r="M30" s="51" t="e">
        <f>IF(L30 = "", "", COUNTIF(Sampleカット表!#REF!, "-"))</f>
        <v>#REF!</v>
      </c>
      <c r="N30" s="66" t="e">
        <f>IF(L30 = "", "", COUNTIFS(Sampleカット表!#REF!, "-", Sampleカット表!$K$6:$K$15, "&gt;0"))</f>
        <v>#REF!</v>
      </c>
      <c r="O30" s="66" t="e">
        <f>IF(L30 = "", "", COUNTIFS(Sampleカット表!#REF!, "-", Sampleカット表!#REF!, "&gt;0"))</f>
        <v>#REF!</v>
      </c>
      <c r="P30" s="66" t="e">
        <f t="shared" si="2"/>
        <v>#REF!</v>
      </c>
      <c r="Q30" s="66" t="e">
        <f t="shared" si="3"/>
        <v>#REF!</v>
      </c>
      <c r="R30" s="109" t="s">
        <v>38</v>
      </c>
      <c r="S30" s="21"/>
    </row>
    <row r="31" spans="1:19" x14ac:dyDescent="0.15">
      <c r="A31" s="21"/>
      <c r="B31" s="47"/>
      <c r="C31" s="48" t="s">
        <v>69</v>
      </c>
      <c r="D31" s="49" t="e">
        <f>SUM(D19:D30)</f>
        <v>#REF!</v>
      </c>
      <c r="E31" s="49" t="e">
        <f>SUM(E19:E30)</f>
        <v>#REF!</v>
      </c>
      <c r="F31" s="49" t="e">
        <f>SUM(F19:F30)</f>
        <v>#REF!</v>
      </c>
      <c r="G31" s="49" t="e">
        <f>SUM(G19:G30)</f>
        <v>#REF!</v>
      </c>
      <c r="H31" s="49" t="e">
        <f>SUM(H19:H30)</f>
        <v>#REF!</v>
      </c>
      <c r="I31" s="50" t="s">
        <v>38</v>
      </c>
      <c r="J31" s="107"/>
      <c r="K31" s="47"/>
      <c r="L31" s="48" t="s">
        <v>69</v>
      </c>
      <c r="M31" s="49" t="e">
        <f>SUM(M19:M30)</f>
        <v>#REF!</v>
      </c>
      <c r="N31" s="49" t="e">
        <f>SUM(N19:N30)</f>
        <v>#REF!</v>
      </c>
      <c r="O31" s="49" t="e">
        <f>SUM(O19:O30)</f>
        <v>#REF!</v>
      </c>
      <c r="P31" s="49" t="e">
        <f>SUM(P19:P30)</f>
        <v>#REF!</v>
      </c>
      <c r="Q31" s="49" t="e">
        <f>SUM(Q19:Q30)</f>
        <v>#REF!</v>
      </c>
      <c r="R31" s="64" t="s">
        <v>38</v>
      </c>
      <c r="S31" s="21"/>
    </row>
    <row r="32" spans="1:19" x14ac:dyDescent="0.15">
      <c r="A32" s="21"/>
      <c r="B32" s="43" t="s">
        <v>70</v>
      </c>
      <c r="C32" s="107" t="e">
        <f>#REF!</f>
        <v>#REF!</v>
      </c>
      <c r="D32" s="67" t="e">
        <f>$K$2+$K$4+$N$3+$K$5+$Q$2</f>
        <v>#REF!</v>
      </c>
      <c r="E32" s="68" t="e">
        <f>COUNTIFS(Sampleカット表!#REF!, "*作画*", Sampleカット表!#REF!, "&gt;0") + COUNTIFS(Sampleカット表!#REF!, "BANK+書き足し", Sampleカット表!#REF!, "&gt;0") + COUNTIFS(Sampleカット表!#REF!, "BGonly", Sampleカット表!#REF!, "&gt;0")</f>
        <v>#REF!</v>
      </c>
      <c r="F32" s="67" t="e">
        <f>COUNTIFS(Sampleカット表!#REF!, "*作画*", Sampleカット表!#REF!, "&gt;0") + COUNTIFS(Sampleカット表!#REF!, "BANK+書き足し", Sampleカット表!#REF!, "&gt;0") + COUNTIFS(Sampleカット表!#REF!, "BGonly", Sampleカット表!#REF!, "&gt;0")</f>
        <v>#REF!</v>
      </c>
      <c r="G32" s="67" t="e">
        <f>E32-F32</f>
        <v>#REF!</v>
      </c>
      <c r="H32" s="67" t="e">
        <f>D32-F32</f>
        <v>#REF!</v>
      </c>
      <c r="I32" s="109" t="s">
        <v>38</v>
      </c>
      <c r="J32" s="107"/>
      <c r="K32" s="43" t="s">
        <v>70</v>
      </c>
      <c r="L32" s="107" t="e">
        <f>#REF!</f>
        <v>#REF!</v>
      </c>
      <c r="M32" s="67" t="e">
        <f>$K$2+$K$4+$K$5+Q2</f>
        <v>#REF!</v>
      </c>
      <c r="N32" s="68" t="e">
        <f>COUNTIFS(Sampleカット表!#REF!, "*作画*", Sampleカット表!#REF!, "&gt;0")</f>
        <v>#REF!</v>
      </c>
      <c r="O32" s="67" t="e">
        <f>COUNTIFS(Sampleカット表!#REF!, "*作画*", Sampleカット表!#REF!, "&gt;0")</f>
        <v>#REF!</v>
      </c>
      <c r="P32" s="67" t="e">
        <f>N32-O32</f>
        <v>#REF!</v>
      </c>
      <c r="Q32" s="67" t="e">
        <f>M32-O32</f>
        <v>#REF!</v>
      </c>
      <c r="R32" s="109" t="s">
        <v>38</v>
      </c>
      <c r="S32" s="21"/>
    </row>
    <row r="33" spans="1:19" x14ac:dyDescent="0.15">
      <c r="A33" s="21"/>
      <c r="B33" s="43" t="s">
        <v>71</v>
      </c>
      <c r="C33" s="107" t="e">
        <f>#REF!</f>
        <v>#REF!</v>
      </c>
      <c r="D33" s="67" t="e">
        <f>$K$2+$K$4+$N$3+$K$5+$Q$2</f>
        <v>#REF!</v>
      </c>
      <c r="E33" s="68" t="e">
        <f>COUNTIFS(Sampleカット表!#REF!, "*作画*", Sampleカット表!#REF!, "&gt;0") + COUNTIFS(Sampleカット表!#REF!, "BANK+書き足し", Sampleカット表!#REF!, "&gt;0") + COUNTIFS(Sampleカット表!#REF!, "BGonly", Sampleカット表!#REF!, "&gt;0")</f>
        <v>#REF!</v>
      </c>
      <c r="F33" s="67" t="e">
        <f>COUNTIFS(Sampleカット表!#REF!, "*作画*", Sampleカット表!#REF!, "&gt;0") + COUNTIFS(Sampleカット表!#REF!, "BANK+書き足し", Sampleカット表!#REF!, "&gt;0") + COUNTIFS(Sampleカット表!#REF!, "BGonly", Sampleカット表!#REF!, "&gt;0")</f>
        <v>#REF!</v>
      </c>
      <c r="G33" s="67" t="e">
        <f>E33-F33</f>
        <v>#REF!</v>
      </c>
      <c r="H33" s="67" t="e">
        <f>D33-F33</f>
        <v>#REF!</v>
      </c>
      <c r="I33" s="109" t="s">
        <v>38</v>
      </c>
      <c r="J33" s="107"/>
      <c r="K33" s="43" t="s">
        <v>71</v>
      </c>
      <c r="L33" s="107" t="e">
        <f>#REF!</f>
        <v>#REF!</v>
      </c>
      <c r="M33" s="67" t="e">
        <f>$K$2+$K$4+$K$5+Q2</f>
        <v>#REF!</v>
      </c>
      <c r="N33" s="68" t="e">
        <f>COUNTIFS(Sampleカット表!#REF!, "*作画*", Sampleカット表!#REF!, "&gt;0")</f>
        <v>#REF!</v>
      </c>
      <c r="O33" s="67" t="e">
        <f>COUNTIFS(Sampleカット表!#REF!, "*作画*", Sampleカット表!#REF!, "&gt;0")</f>
        <v>#REF!</v>
      </c>
      <c r="P33" s="67" t="e">
        <f>N33-O33</f>
        <v>#REF!</v>
      </c>
      <c r="Q33" s="67" t="e">
        <f>M33-O33</f>
        <v>#REF!</v>
      </c>
      <c r="R33" s="109" t="s">
        <v>38</v>
      </c>
      <c r="S33" s="21"/>
    </row>
    <row r="34" spans="1:19" x14ac:dyDescent="0.15">
      <c r="A34" s="21"/>
      <c r="B34" s="43" t="s">
        <v>72</v>
      </c>
      <c r="C34" s="107" t="e">
        <f>#REF!</f>
        <v>#REF!</v>
      </c>
      <c r="D34" s="67" t="e">
        <f>$K$2+$K$4+$N$3+$K$5+$Q$2</f>
        <v>#REF!</v>
      </c>
      <c r="E34" s="68" t="e">
        <f>COUNTIFS(Sampleカット表!#REF!, "*作画*", Sampleカット表!#REF!, "&gt;0") + COUNTIFS(Sampleカット表!#REF!, "BANK+書き足し", Sampleカット表!#REF!, "&gt;0") + COUNTIFS(Sampleカット表!#REF!, "BGonly", Sampleカット表!#REF!, "&gt;0")</f>
        <v>#REF!</v>
      </c>
      <c r="F34" s="67" t="e">
        <f>COUNTIFS(Sampleカット表!#REF!, "*作画*", Sampleカット表!#REF!, "&gt;0") + COUNTIFS(Sampleカット表!#REF!, "BANK+書き足し", Sampleカット表!#REF!, "&gt;0") + COUNTIFS(Sampleカット表!#REF!, "BGonly", Sampleカット表!#REF!, "&gt;0")</f>
        <v>#REF!</v>
      </c>
      <c r="G34" s="67" t="e">
        <f>E34-F34</f>
        <v>#REF!</v>
      </c>
      <c r="H34" s="67" t="e">
        <f>D34-F34</f>
        <v>#REF!</v>
      </c>
      <c r="I34" s="109" t="s">
        <v>38</v>
      </c>
      <c r="J34" s="107"/>
      <c r="K34" s="43" t="s">
        <v>73</v>
      </c>
      <c r="L34" s="107" t="e">
        <f>#REF!</f>
        <v>#REF!</v>
      </c>
      <c r="M34" s="67" t="e">
        <f>$K$2+$K$4+$K$5</f>
        <v>#REF!</v>
      </c>
      <c r="N34" s="68" t="e">
        <f>COUNTIFS(Sampleカット表!#REF!, "*作画*", Sampleカット表!#REF!, "&gt;0")</f>
        <v>#REF!</v>
      </c>
      <c r="O34" s="67" t="e">
        <f>COUNTIFS(Sampleカット表!#REF!, "*作画*", Sampleカット表!#REF!, "&gt;0")</f>
        <v>#REF!</v>
      </c>
      <c r="P34" s="67" t="e">
        <f>N34-O34</f>
        <v>#REF!</v>
      </c>
      <c r="Q34" s="67" t="e">
        <f>M34-O34</f>
        <v>#REF!</v>
      </c>
      <c r="R34" s="109" t="s">
        <v>38</v>
      </c>
      <c r="S34" s="21"/>
    </row>
    <row r="35" spans="1:19" x14ac:dyDescent="0.15">
      <c r="A35" s="21"/>
      <c r="B35" s="43" t="s">
        <v>73</v>
      </c>
      <c r="C35" s="110" t="e">
        <f>#REF!</f>
        <v>#REF!</v>
      </c>
      <c r="D35" s="70" t="e">
        <f>$K$2+$K$4+$N$3+$K$5+$Q$2</f>
        <v>#REF!</v>
      </c>
      <c r="E35" s="69" t="e">
        <f>COUNTIFS(Sampleカット表!#REF!, "*作画*", Sampleカット表!#REF!, "&gt;0") + COUNTIFS(Sampleカット表!#REF!, "BANK+書き足し", Sampleカット表!#REF!, "&gt;0") + COUNTIFS(Sampleカット表!#REF!, "BGonly", Sampleカット表!#REF!, "&gt;0")</f>
        <v>#REF!</v>
      </c>
      <c r="F35" s="70" t="e">
        <f>COUNTIFS(Sampleカット表!#REF!, "*作画*", Sampleカット表!#REF!, "&gt;0") + COUNTIFS(Sampleカット表!#REF!, "BANK+書き足し", Sampleカット表!#REF!, "&gt;0") + COUNTIFS(Sampleカット表!#REF!, "BGonly", Sampleカット表!#REF!, "&gt;0")</f>
        <v>#REF!</v>
      </c>
      <c r="G35" s="70" t="e">
        <f>E35-F35</f>
        <v>#REF!</v>
      </c>
      <c r="H35" s="70" t="e">
        <f>D35-F35</f>
        <v>#REF!</v>
      </c>
      <c r="I35" s="111" t="s">
        <v>38</v>
      </c>
      <c r="J35" s="107"/>
      <c r="K35" s="43"/>
      <c r="L35" s="21"/>
      <c r="M35" s="71"/>
      <c r="N35" s="69"/>
      <c r="O35" s="71"/>
      <c r="P35" s="71"/>
      <c r="Q35" s="71"/>
      <c r="R35" s="111"/>
      <c r="S35" s="21"/>
    </row>
    <row r="36" spans="1:19" x14ac:dyDescent="0.15">
      <c r="A36" s="21"/>
      <c r="B36" s="44" t="s">
        <v>74</v>
      </c>
      <c r="C36" s="107" t="e">
        <f>IF(#REF! = 0,"",#REF!)</f>
        <v>#REF!</v>
      </c>
      <c r="D36" s="66" t="e">
        <f>$K$2+$K$4+$N$3+$K$5+$Q$2</f>
        <v>#REF!</v>
      </c>
      <c r="E36" s="66" t="e">
        <f>IF(C36 = "", "", COUNTIFS(Sampleカット表!#REF!, C36, Sampleカット表!#REF!, "&gt;0"))</f>
        <v>#REF!</v>
      </c>
      <c r="F36" s="66" t="e">
        <f>IF(C36 = "", "", COUNTIFS(Sampleカット表!#REF!, C36, Sampleカット表!#REF!, "&gt;0"))</f>
        <v>#REF!</v>
      </c>
      <c r="G36" s="66" t="e">
        <f>IF(C36 = "", "", E36-F36 )</f>
        <v>#REF!</v>
      </c>
      <c r="H36" s="66" t="e">
        <f>IF(C36 = "", "", D36-F36 )</f>
        <v>#REF!</v>
      </c>
      <c r="I36" s="109" t="s">
        <v>38</v>
      </c>
      <c r="J36" s="107"/>
      <c r="K36" s="44" t="s">
        <v>74</v>
      </c>
      <c r="L36" s="45" t="e">
        <f>IF(#REF! = 0,"",#REF!)</f>
        <v>#REF!</v>
      </c>
      <c r="M36" s="51" t="e">
        <f>IF(L36 = "", "", COUNTIF(Sampleカット表!#REF!, L36))</f>
        <v>#REF!</v>
      </c>
      <c r="N36" s="66" t="e">
        <f>IF(L36 = "", "", COUNTIFS(Sampleカット表!#REF!, L36, Sampleカット表!#REF!, "&gt;0"))</f>
        <v>#REF!</v>
      </c>
      <c r="O36" s="66" t="e">
        <f>IF(L36 = "", "", COUNTIFS(Sampleカット表!#REF!, L36, Sampleカット表!#REF!, "&gt;0"))</f>
        <v>#REF!</v>
      </c>
      <c r="P36" s="66" t="e">
        <f>IF(L36 = "", "", N36-O36 )</f>
        <v>#REF!</v>
      </c>
      <c r="Q36" s="66" t="e">
        <f>IF(L36 = "", "", M36-O36 )</f>
        <v>#REF!</v>
      </c>
      <c r="R36" s="109" t="s">
        <v>38</v>
      </c>
      <c r="S36" s="21"/>
    </row>
    <row r="37" spans="1:19" x14ac:dyDescent="0.15">
      <c r="A37" s="21"/>
      <c r="B37" s="43"/>
      <c r="C37" s="61" t="e">
        <f>IF(#REF! = 0,"",#REF!)</f>
        <v>#REF!</v>
      </c>
      <c r="D37" s="51" t="e">
        <f>IF(C37 = "", "", COUNTIF(Sampleカット表!#REF!, C37))</f>
        <v>#REF!</v>
      </c>
      <c r="E37" s="66" t="e">
        <f>IF(C37 = "", "", COUNTIFS(Sampleカット表!#REF!, C37, Sampleカット表!#REF!, "&gt;0"))</f>
        <v>#REF!</v>
      </c>
      <c r="F37" s="66" t="e">
        <f>IF(C37 = "", "", COUNTIFS(Sampleカット表!#REF!, C37, Sampleカット表!#REF!, "&gt;0"))</f>
        <v>#REF!</v>
      </c>
      <c r="G37" s="66" t="e">
        <f>IF(C37 = "", "", E37-F37 )</f>
        <v>#REF!</v>
      </c>
      <c r="H37" s="66" t="e">
        <f>IF(C37 = "", "", D37-F37 )</f>
        <v>#REF!</v>
      </c>
      <c r="I37" s="109" t="s">
        <v>38</v>
      </c>
      <c r="J37" s="107"/>
      <c r="K37" s="43"/>
      <c r="L37" s="61" t="e">
        <f>IF(#REF! = 0,"",#REF!)</f>
        <v>#REF!</v>
      </c>
      <c r="M37" s="51" t="e">
        <f>IF(L37 = "", "", COUNTIF(Sampleカット表!#REF!, L37))</f>
        <v>#REF!</v>
      </c>
      <c r="N37" s="66" t="e">
        <f>IF(L37 = "", "", COUNTIFS(Sampleカット表!#REF!, L37, Sampleカット表!#REF!, "&gt;0"))</f>
        <v>#REF!</v>
      </c>
      <c r="O37" s="66" t="e">
        <f>IF(L37 = "", "", COUNTIFS(Sampleカット表!#REF!, L37, Sampleカット表!#REF!, "&gt;0"))</f>
        <v>#REF!</v>
      </c>
      <c r="P37" s="66" t="e">
        <f>IF(L37 = "", "", N37-O37 )</f>
        <v>#REF!</v>
      </c>
      <c r="Q37" s="66" t="e">
        <f>IF(L37 = "", "", M37-O37 )</f>
        <v>#REF!</v>
      </c>
      <c r="R37" s="109" t="s">
        <v>38</v>
      </c>
      <c r="S37" s="21"/>
    </row>
    <row r="38" spans="1:19" x14ac:dyDescent="0.15">
      <c r="A38" s="21"/>
      <c r="B38" s="43"/>
      <c r="C38" s="61" t="e">
        <f>IF(#REF! = 0,"",#REF!)</f>
        <v>#REF!</v>
      </c>
      <c r="D38" s="51" t="e">
        <f>IF(C38 = "", "", COUNTIF(Sampleカット表!#REF!, C38))</f>
        <v>#REF!</v>
      </c>
      <c r="E38" s="66" t="e">
        <f>IF(C38 = "", "", COUNTIFS(Sampleカット表!#REF!, C38, Sampleカット表!#REF!, "&gt;0"))</f>
        <v>#REF!</v>
      </c>
      <c r="F38" s="66" t="e">
        <f>IF(C38 = "", "", COUNTIFS(Sampleカット表!#REF!, C38, Sampleカット表!#REF!, "&gt;0"))</f>
        <v>#REF!</v>
      </c>
      <c r="G38" s="66" t="e">
        <f>IF(C38 = "", "", E38-F38 )</f>
        <v>#REF!</v>
      </c>
      <c r="H38" s="66" t="e">
        <f>IF(C38 = "", "", D38-F38 )</f>
        <v>#REF!</v>
      </c>
      <c r="I38" s="109" t="s">
        <v>38</v>
      </c>
      <c r="J38" s="107"/>
      <c r="K38" s="43"/>
      <c r="L38" s="61" t="e">
        <f>IF(#REF! = 0,"",#REF!)</f>
        <v>#REF!</v>
      </c>
      <c r="M38" s="51" t="e">
        <f>IF(L38 = "", "", COUNTIF(Sampleカット表!#REF!, L38))</f>
        <v>#REF!</v>
      </c>
      <c r="N38" s="66" t="e">
        <f>IF(L38 = "", "", COUNTIFS(Sampleカット表!#REF!, L38, Sampleカット表!#REF!, "&gt;0"))</f>
        <v>#REF!</v>
      </c>
      <c r="O38" s="66" t="e">
        <f>IF(L38 = "", "", COUNTIFS(Sampleカット表!#REF!, L38, Sampleカット表!#REF!, "&gt;0"))</f>
        <v>#REF!</v>
      </c>
      <c r="P38" s="66" t="e">
        <f>IF(L38 = "", "", N38-O38 )</f>
        <v>#REF!</v>
      </c>
      <c r="Q38" s="66" t="e">
        <f>IF(L38 = "", "", M38-O38 )</f>
        <v>#REF!</v>
      </c>
      <c r="R38" s="109" t="s">
        <v>38</v>
      </c>
      <c r="S38" s="21"/>
    </row>
    <row r="39" spans="1:19" ht="13.5" customHeight="1" x14ac:dyDescent="0.15">
      <c r="A39" s="21"/>
      <c r="B39" s="43"/>
      <c r="C39" s="61" t="e">
        <f>IF(#REF! = 0,"",#REF!)</f>
        <v>#REF!</v>
      </c>
      <c r="D39" s="51" t="e">
        <f>IF(C39 = "", "", COUNTIF(Sampleカット表!#REF!, C39))</f>
        <v>#REF!</v>
      </c>
      <c r="E39" s="66" t="e">
        <f>IF(C39 = "", "", COUNTIFS(Sampleカット表!#REF!, C39, Sampleカット表!#REF!, "&gt;0"))</f>
        <v>#REF!</v>
      </c>
      <c r="F39" s="66" t="e">
        <f>IF(C39 = "", "", COUNTIFS(Sampleカット表!#REF!, C39, Sampleカット表!#REF!, "&gt;0"))</f>
        <v>#REF!</v>
      </c>
      <c r="G39" s="66" t="e">
        <f>IF(C39 = "", "", E39-F39 )</f>
        <v>#REF!</v>
      </c>
      <c r="H39" s="66" t="e">
        <f>IF(C39 = "", "", D39-F39 )</f>
        <v>#REF!</v>
      </c>
      <c r="I39" s="109" t="s">
        <v>38</v>
      </c>
      <c r="J39" s="107"/>
      <c r="K39" s="43"/>
      <c r="L39" s="61" t="e">
        <f>IF(#REF! = 0,"",#REF!)</f>
        <v>#REF!</v>
      </c>
      <c r="M39" s="51" t="e">
        <f>IF(L39 = "", "", COUNTIF(Sampleカット表!#REF!, L39))</f>
        <v>#REF!</v>
      </c>
      <c r="N39" s="66" t="e">
        <f>IF(L39 = "", "", COUNTIFS(Sampleカット表!#REF!, L39, Sampleカット表!#REF!, "&gt;0"))</f>
        <v>#REF!</v>
      </c>
      <c r="O39" s="66" t="e">
        <f>IF(L39 = "", "", COUNTIFS(Sampleカット表!#REF!, L39, Sampleカット表!#REF!, "&gt;0"))</f>
        <v>#REF!</v>
      </c>
      <c r="P39" s="66" t="e">
        <f>IF(L39 = "", "", N39-O39 )</f>
        <v>#REF!</v>
      </c>
      <c r="Q39" s="66" t="e">
        <f>IF(L39 = "", "", M39-O39 )</f>
        <v>#REF!</v>
      </c>
      <c r="R39" s="109" t="s">
        <v>38</v>
      </c>
      <c r="S39" s="21"/>
    </row>
    <row r="40" spans="1:19" x14ac:dyDescent="0.15">
      <c r="A40" s="21"/>
      <c r="B40" s="43" t="s">
        <v>75</v>
      </c>
      <c r="C40" s="107" t="s">
        <v>76</v>
      </c>
      <c r="D40" s="67" t="e">
        <f>$K$2+$K$4+$N$3+K5+Q2</f>
        <v>#REF!</v>
      </c>
      <c r="E40" s="52" t="e">
        <f>#REF!</f>
        <v>#REF!</v>
      </c>
      <c r="F40" s="52" t="e">
        <f>#REF!</f>
        <v>#REF!</v>
      </c>
      <c r="G40" s="52" t="e">
        <f>#REF!</f>
        <v>#REF!</v>
      </c>
      <c r="H40" s="52" t="e">
        <f>D40-F40</f>
        <v>#REF!</v>
      </c>
      <c r="I40" s="109" t="s">
        <v>38</v>
      </c>
      <c r="J40" s="21"/>
      <c r="K40" s="43" t="s">
        <v>75</v>
      </c>
      <c r="L40" s="107" t="s">
        <v>76</v>
      </c>
      <c r="M40" s="53" t="e">
        <f>COUNTA(Sampleカット表!$A$6:$A$15) - $K$3 - $N$3 -$N$2-$N$5</f>
        <v>#REF!</v>
      </c>
      <c r="N40" s="51" t="e">
        <f>#REF!</f>
        <v>#REF!</v>
      </c>
      <c r="O40" s="51" t="e">
        <f>#REF!</f>
        <v>#REF!</v>
      </c>
      <c r="P40" s="51" t="e">
        <f>#REF!</f>
        <v>#REF!</v>
      </c>
      <c r="Q40" s="51" t="e">
        <f>M40-O40</f>
        <v>#REF!</v>
      </c>
      <c r="R40" s="109" t="s">
        <v>38</v>
      </c>
      <c r="S40" s="21"/>
    </row>
    <row r="41" spans="1:19" x14ac:dyDescent="0.15">
      <c r="A41" s="21"/>
      <c r="B41" s="58"/>
      <c r="C41" s="110"/>
      <c r="D41" s="79"/>
      <c r="E41" s="80"/>
      <c r="F41" s="80"/>
      <c r="G41" s="79"/>
      <c r="H41" s="80"/>
      <c r="I41" s="111"/>
      <c r="J41" s="21"/>
      <c r="K41" s="43"/>
      <c r="L41" s="107"/>
      <c r="M41" s="52"/>
      <c r="N41" s="52"/>
      <c r="O41" s="52"/>
      <c r="P41" s="52"/>
      <c r="Q41" s="51"/>
      <c r="R41" s="109"/>
      <c r="S41" s="21"/>
    </row>
    <row r="42" spans="1:19" x14ac:dyDescent="0.1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58" t="s">
        <v>72</v>
      </c>
      <c r="L42" s="110" t="s">
        <v>77</v>
      </c>
      <c r="M42" s="78" t="e">
        <f>COUNTA(Sampleカット表!$A$6:$A$15) - $K$3 - $N$3 -$N$2-$N$5</f>
        <v>#REF!</v>
      </c>
      <c r="N42" s="78" t="e">
        <f>#REF!</f>
        <v>#REF!</v>
      </c>
      <c r="O42" s="78" t="e">
        <f>#REF!</f>
        <v>#REF!</v>
      </c>
      <c r="P42" s="78" t="e">
        <f>#REF!</f>
        <v>#REF!</v>
      </c>
      <c r="Q42" s="78" t="e">
        <f>M42-O42</f>
        <v>#REF!</v>
      </c>
      <c r="R42" s="111" t="s">
        <v>38</v>
      </c>
      <c r="S42" s="21"/>
    </row>
    <row r="43" spans="1:19" x14ac:dyDescent="0.1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 spans="1:19" x14ac:dyDescent="0.1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107"/>
      <c r="L44" s="107"/>
      <c r="M44" s="107"/>
      <c r="N44" s="107"/>
      <c r="O44" s="107"/>
      <c r="P44" s="107"/>
      <c r="Q44" s="107"/>
      <c r="R44" s="107"/>
      <c r="S44" s="21"/>
    </row>
    <row r="45" spans="1:19" x14ac:dyDescent="0.15">
      <c r="A45" s="21"/>
      <c r="B45" s="33" t="s">
        <v>78</v>
      </c>
      <c r="C45" s="34"/>
      <c r="D45" s="34"/>
      <c r="E45" s="34"/>
      <c r="F45" s="34"/>
      <c r="G45" s="34"/>
      <c r="H45" s="34"/>
      <c r="I45" s="34"/>
      <c r="J45" s="21"/>
      <c r="K45" s="74" t="s">
        <v>79</v>
      </c>
      <c r="L45" s="110"/>
      <c r="M45" s="110"/>
      <c r="N45" s="110"/>
      <c r="O45" s="110"/>
      <c r="P45" s="110"/>
      <c r="Q45" s="110"/>
      <c r="R45" s="110"/>
      <c r="S45" s="21"/>
    </row>
    <row r="46" spans="1:19" ht="16.5" customHeight="1" x14ac:dyDescent="0.15">
      <c r="A46" s="21"/>
      <c r="B46" s="108"/>
      <c r="C46" s="42"/>
      <c r="D46" s="19" t="s">
        <v>53</v>
      </c>
      <c r="E46" s="19" t="s">
        <v>54</v>
      </c>
      <c r="F46" s="19" t="s">
        <v>55</v>
      </c>
      <c r="G46" s="19" t="s">
        <v>56</v>
      </c>
      <c r="H46" s="19" t="s">
        <v>57</v>
      </c>
      <c r="I46" s="37"/>
      <c r="J46" s="107"/>
      <c r="K46" s="108"/>
      <c r="L46" s="42"/>
      <c r="M46" s="19" t="s">
        <v>53</v>
      </c>
      <c r="N46" s="19" t="s">
        <v>54</v>
      </c>
      <c r="O46" s="19" t="s">
        <v>55</v>
      </c>
      <c r="P46" s="19" t="s">
        <v>56</v>
      </c>
      <c r="Q46" s="19" t="s">
        <v>57</v>
      </c>
      <c r="R46" s="109"/>
      <c r="S46" s="21"/>
    </row>
    <row r="47" spans="1:19" x14ac:dyDescent="0.15">
      <c r="A47" s="21"/>
      <c r="B47" s="75"/>
      <c r="C47" s="76" t="s">
        <v>43</v>
      </c>
      <c r="D47" s="105" t="e">
        <f>IF(C47 = "", "", COUNTIF(Sampleカット表!#REF!, C47))</f>
        <v>#REF!</v>
      </c>
      <c r="E47" s="77">
        <f>IF(C47 = "", "", COUNTIFS(Sampleカット表!$F$6:$F$15, C47, Sampleカット表!$K$6:$K$15, "&gt;0"))</f>
        <v>0</v>
      </c>
      <c r="F47" s="77">
        <f>IF(C47 = "", "", COUNTIFS(Sampleカット表!$F$6:$F$15, C47, Sampleカット表!$L$6:$L$15, "&gt;0"))</f>
        <v>0</v>
      </c>
      <c r="G47" s="77">
        <f>IF(C47 = "", "", E47-F47 )</f>
        <v>0</v>
      </c>
      <c r="H47" s="77" t="e">
        <f>IF(C47 = "", "", D47-F47 )</f>
        <v>#REF!</v>
      </c>
      <c r="I47" s="41" t="s">
        <v>38</v>
      </c>
      <c r="J47" s="107"/>
      <c r="K47" s="75"/>
      <c r="L47" s="76" t="s">
        <v>43</v>
      </c>
      <c r="M47" s="105" t="e">
        <f>IF(L47 = "", "", COUNTIF(Sampleカット表!#REF!, L47))</f>
        <v>#REF!</v>
      </c>
      <c r="N47" s="67" t="e">
        <f>IF(L47 = "", "", COUNTIFS(Sampleカット表!#REF!, L47, Sampleカット表!$K$6:$K$15, "&gt;0"))</f>
        <v>#REF!</v>
      </c>
      <c r="O47" s="67" t="e">
        <f>IF(L47 = "", "", COUNTIFS(Sampleカット表!#REF!, L47, Sampleカット表!$L$6:$L$15, "&gt;0"))</f>
        <v>#REF!</v>
      </c>
      <c r="P47" s="67" t="e">
        <f>IF(L47 = "", "", N47-O47 )</f>
        <v>#REF!</v>
      </c>
      <c r="Q47" s="67" t="e">
        <f>IF(L47 = "", "", M47-O47 )</f>
        <v>#REF!</v>
      </c>
      <c r="R47" s="41" t="s">
        <v>38</v>
      </c>
      <c r="S47" s="21"/>
    </row>
    <row r="48" spans="1:19" x14ac:dyDescent="0.15">
      <c r="A48" s="21"/>
      <c r="B48" s="43"/>
      <c r="C48" s="61" t="s">
        <v>47</v>
      </c>
      <c r="D48" s="53" t="e">
        <f>IF(C48 = "", "", COUNTIF(Sampleカット表!#REF!, C48))</f>
        <v>#REF!</v>
      </c>
      <c r="E48" s="67">
        <f>IF(C48 = "", "", COUNTIFS(Sampleカット表!$F$6:$F$15, C48, Sampleカット表!$K$6:$K$15, "&gt;0"))</f>
        <v>0</v>
      </c>
      <c r="F48" s="67">
        <f>IF(C48 = "", "", COUNTIFS(Sampleカット表!$F$6:$F$15, C48, Sampleカット表!$L$6:$L$15, "&gt;0"))</f>
        <v>0</v>
      </c>
      <c r="G48" s="67">
        <f>IF(C48 = "", "", E48-F48 )</f>
        <v>0</v>
      </c>
      <c r="H48" s="67" t="e">
        <f>IF(C48 = "", "", D48-F48 )</f>
        <v>#REF!</v>
      </c>
      <c r="I48" s="109" t="s">
        <v>38</v>
      </c>
      <c r="J48" s="107"/>
      <c r="K48" s="43"/>
      <c r="L48" s="61" t="s">
        <v>47</v>
      </c>
      <c r="M48" s="53" t="e">
        <f>IF(L48 = "", "", COUNTIF(Sampleカット表!#REF!, L48))</f>
        <v>#REF!</v>
      </c>
      <c r="N48" s="67" t="e">
        <f>IF(L48 = "", "", COUNTIFS(Sampleカット表!#REF!, L48, Sampleカット表!$K$6:$K$15, "&gt;0"))</f>
        <v>#REF!</v>
      </c>
      <c r="O48" s="67" t="e">
        <f>IF(L48 = "", "", COUNTIFS(Sampleカット表!#REF!, L48, Sampleカット表!$L$6:$L$15, "&gt;0"))</f>
        <v>#REF!</v>
      </c>
      <c r="P48" s="67" t="e">
        <f>IF(L48 = "", "", N48-O48 )</f>
        <v>#REF!</v>
      </c>
      <c r="Q48" s="67" t="e">
        <f>IF(L48 = "", "", M48-O48 )</f>
        <v>#REF!</v>
      </c>
      <c r="R48" s="109" t="s">
        <v>38</v>
      </c>
      <c r="S48" s="21"/>
    </row>
    <row r="49" spans="1:19" x14ac:dyDescent="0.15">
      <c r="A49" s="21"/>
      <c r="B49" s="43"/>
      <c r="C49" s="61" t="s">
        <v>49</v>
      </c>
      <c r="D49" s="53" t="e">
        <f>IF(C49 = "", "", COUNTIF(Sampleカット表!#REF!, C49))</f>
        <v>#REF!</v>
      </c>
      <c r="E49" s="67">
        <f>IF(C49 = "", "", COUNTIFS(Sampleカット表!$F$6:$F$15, C49, Sampleカット表!$K$6:$K$15, "&gt;0"))</f>
        <v>0</v>
      </c>
      <c r="F49" s="67">
        <f>IF(C49 = "", "", COUNTIFS(Sampleカット表!$F$6:$F$15, C49, Sampleカット表!$L$6:$L$15, "&gt;0"))</f>
        <v>0</v>
      </c>
      <c r="G49" s="67">
        <f>IF(C49 = "", "", E49-F49 )</f>
        <v>0</v>
      </c>
      <c r="H49" s="67" t="e">
        <f>IF(C49 = "", "", D49-F49 )</f>
        <v>#REF!</v>
      </c>
      <c r="I49" s="109" t="s">
        <v>38</v>
      </c>
      <c r="J49" s="107"/>
      <c r="K49" s="43"/>
      <c r="L49" s="61" t="s">
        <v>49</v>
      </c>
      <c r="M49" s="53" t="e">
        <f>IF(L49 = "", "", COUNTIF(Sampleカット表!#REF!, L49))</f>
        <v>#REF!</v>
      </c>
      <c r="N49" s="67" t="e">
        <f>IF(L49 = "", "", COUNTIFS(Sampleカット表!#REF!, L49, Sampleカット表!$K$6:$K$15, "&gt;0"))</f>
        <v>#REF!</v>
      </c>
      <c r="O49" s="67" t="e">
        <f>IF(L49 = "", "", COUNTIFS(Sampleカット表!#REF!, L49, Sampleカット表!$L$6:$L$15, "&gt;0"))</f>
        <v>#REF!</v>
      </c>
      <c r="P49" s="67" t="e">
        <f>IF(L49 = "", "", N49-O49 )</f>
        <v>#REF!</v>
      </c>
      <c r="Q49" s="67" t="e">
        <f>IF(L49 = "", "", M49-O49 )</f>
        <v>#REF!</v>
      </c>
      <c r="R49" s="109" t="s">
        <v>38</v>
      </c>
      <c r="S49" s="21"/>
    </row>
    <row r="50" spans="1:19" x14ac:dyDescent="0.15">
      <c r="A50" s="21"/>
      <c r="B50" s="43"/>
      <c r="C50" s="103" t="s">
        <v>39</v>
      </c>
      <c r="D50" s="53" t="e">
        <f>IF(C50 = "", "", COUNTIF(Sampleカット表!#REF!, C50))</f>
        <v>#REF!</v>
      </c>
      <c r="E50" s="67">
        <f>IF(C50 = "", "", COUNTIFS(Sampleカット表!$F$6:$F$15, C50, Sampleカット表!$K$6:$K$15, "&gt;0"))</f>
        <v>0</v>
      </c>
      <c r="F50" s="67">
        <f>IF(C50 = "", "", COUNTIFS(Sampleカット表!$F$6:$F$15, C50, Sampleカット表!$L$6:$L$15, "&gt;0"))</f>
        <v>0</v>
      </c>
      <c r="G50" s="67">
        <f>IF(C50 = "", "", E50-F50 )</f>
        <v>0</v>
      </c>
      <c r="H50" s="67" t="e">
        <f>IF(C50 = "", "", D50-F50 )</f>
        <v>#REF!</v>
      </c>
      <c r="I50" s="104" t="s">
        <v>38</v>
      </c>
      <c r="J50" s="107"/>
      <c r="K50" s="43"/>
      <c r="L50" s="103" t="s">
        <v>39</v>
      </c>
      <c r="M50" s="53" t="e">
        <f>IF(L50 = "", "", COUNTIF(Sampleカット表!#REF!, L50))</f>
        <v>#REF!</v>
      </c>
      <c r="N50" s="67" t="e">
        <f>IF(L50 = "", "", COUNTIFS(Sampleカット表!#REF!, L50, Sampleカット表!$K$6:$K$15, "&gt;0"))</f>
        <v>#REF!</v>
      </c>
      <c r="O50" s="67" t="e">
        <f>IF(L50 = "", "", COUNTIFS(Sampleカット表!#REF!, L50, Sampleカット表!$L$6:$L$15, "&gt;0"))</f>
        <v>#REF!</v>
      </c>
      <c r="P50" s="67" t="e">
        <f>IF(L50 = "", "", N50-O50 )</f>
        <v>#REF!</v>
      </c>
      <c r="Q50" s="67" t="e">
        <f>IF(L50 = "", "", M50-O50 )</f>
        <v>#REF!</v>
      </c>
      <c r="R50" s="104" t="s">
        <v>38</v>
      </c>
      <c r="S50" s="21"/>
    </row>
    <row r="51" spans="1:19" x14ac:dyDescent="0.15">
      <c r="A51" s="21"/>
      <c r="B51" s="43"/>
      <c r="C51" s="61"/>
      <c r="D51" s="53"/>
      <c r="E51" s="67"/>
      <c r="F51" s="67"/>
      <c r="G51" s="67"/>
      <c r="H51" s="67"/>
      <c r="I51" s="109"/>
      <c r="J51" s="107"/>
      <c r="K51" s="43"/>
      <c r="L51" s="61"/>
      <c r="M51" s="53"/>
      <c r="N51" s="67"/>
      <c r="O51" s="67"/>
      <c r="P51" s="67"/>
      <c r="Q51" s="67"/>
      <c r="R51" s="109"/>
      <c r="S51" s="21"/>
    </row>
    <row r="52" spans="1:19" x14ac:dyDescent="0.15">
      <c r="A52" s="21"/>
      <c r="B52" s="58"/>
      <c r="C52" s="73" t="s">
        <v>69</v>
      </c>
      <c r="D52" s="78" t="e">
        <f>SUM(D47:D51)</f>
        <v>#REF!</v>
      </c>
      <c r="E52" s="78">
        <f>SUM(E47:E51)</f>
        <v>0</v>
      </c>
      <c r="F52" s="78">
        <f>SUM(F47:F51)</f>
        <v>0</v>
      </c>
      <c r="G52" s="78">
        <f>SUM(G47:G51)</f>
        <v>0</v>
      </c>
      <c r="H52" s="78" t="e">
        <f>SUM(H47:H51)</f>
        <v>#REF!</v>
      </c>
      <c r="I52" s="111"/>
      <c r="J52" s="107"/>
      <c r="K52" s="58"/>
      <c r="L52" s="73" t="s">
        <v>69</v>
      </c>
      <c r="M52" s="78" t="e">
        <f>SUM(M47:M51)</f>
        <v>#REF!</v>
      </c>
      <c r="N52" s="78" t="e">
        <f>SUM(N47:N51)</f>
        <v>#REF!</v>
      </c>
      <c r="O52" s="78" t="e">
        <f>SUM(O47:O51)</f>
        <v>#REF!</v>
      </c>
      <c r="P52" s="78" t="e">
        <f>SUM(P47:P51)</f>
        <v>#REF!</v>
      </c>
      <c r="Q52" s="78" t="e">
        <f>SUM(Q47:Q51)</f>
        <v>#REF!</v>
      </c>
      <c r="R52" s="111"/>
      <c r="S52" s="21"/>
    </row>
    <row r="53" spans="1:19" x14ac:dyDescent="0.15">
      <c r="A53" s="21"/>
      <c r="B53" s="43" t="s">
        <v>70</v>
      </c>
      <c r="C53" s="107" t="e">
        <f>#REF!</f>
        <v>#REF!</v>
      </c>
      <c r="D53" s="66" t="e">
        <f>SUM($K$3:$K$5) + $N$2-$N$5</f>
        <v>#REF!</v>
      </c>
      <c r="E53" s="72" t="e">
        <f>COUNTIFS(Sampleカット表!#REF!, "*3D*", Sampleカット表!#REF!, "&gt;0") + COUNTIFS(Sampleカット表!#REF!, "*モニタ*", Sampleカット表!#REF!, "&gt;0")</f>
        <v>#REF!</v>
      </c>
      <c r="F53" s="66" t="e">
        <f>COUNTIFS(Sampleカット表!#REF!, "*3D*", Sampleカット表!#REF!, "&gt;0") + COUNTIFS(Sampleカット表!#REF!, "*モニタ*", Sampleカット表!#REF!, "&gt;0")</f>
        <v>#REF!</v>
      </c>
      <c r="G53" s="66" t="e">
        <f>#REF!</f>
        <v>#REF!</v>
      </c>
      <c r="H53" s="66" t="e">
        <f>D53-F53</f>
        <v>#REF!</v>
      </c>
      <c r="I53" s="109" t="s">
        <v>38</v>
      </c>
      <c r="J53" s="107"/>
      <c r="K53" s="43" t="s">
        <v>70</v>
      </c>
      <c r="L53" s="107" t="e">
        <f>#REF!</f>
        <v>#REF!</v>
      </c>
      <c r="M53" s="66" t="e">
        <f>SUM($K$3:$K$5) + $N$2-$N$5</f>
        <v>#REF!</v>
      </c>
      <c r="N53" s="72" t="e">
        <f>COUNTIFS(Sampleカット表!#REF!, "*3D*", Sampleカット表!#REF!, "&gt;0") + COUNTIFS(Sampleカット表!#REF!, "*モニタ*", Sampleカット表!#REF!, "&gt;0")</f>
        <v>#REF!</v>
      </c>
      <c r="O53" s="66" t="e">
        <f>COUNTIFS(Sampleカット表!#REF!, "*3D*", Sampleカット表!#REF!, "&gt;0") + COUNTIFS(Sampleカット表!#REF!, "*モニタ*", Sampleカット表!#REF!, "&gt;0")</f>
        <v>#REF!</v>
      </c>
      <c r="P53" s="66" t="e">
        <f>N53-O53</f>
        <v>#REF!</v>
      </c>
      <c r="Q53" s="66" t="e">
        <f>M53-O53</f>
        <v>#REF!</v>
      </c>
      <c r="R53" s="109" t="s">
        <v>38</v>
      </c>
      <c r="S53" s="21"/>
    </row>
    <row r="54" spans="1:19" x14ac:dyDescent="0.15">
      <c r="A54" s="21"/>
      <c r="B54" s="43" t="s">
        <v>71</v>
      </c>
      <c r="C54" s="107" t="e">
        <f>#REF!</f>
        <v>#REF!</v>
      </c>
      <c r="D54" s="66" t="e">
        <f>SUM($K$3:$K$5) + $N$2-$N$5</f>
        <v>#REF!</v>
      </c>
      <c r="E54" s="72" t="e">
        <f>COUNTIFS(Sampleカット表!#REF!, "*3D*", Sampleカット表!#REF!, "&gt;0") + COUNTIFS(Sampleカット表!#REF!, "*モニタ*", Sampleカット表!#REF!, "&gt;0")</f>
        <v>#REF!</v>
      </c>
      <c r="F54" s="66" t="e">
        <f>COUNTIFS(Sampleカット表!#REF!, "*3D*", Sampleカット表!#REF!, "&gt;0") + COUNTIFS(Sampleカット表!#REF!, "*モニタ*", Sampleカット表!#REF!, "&gt;0")</f>
        <v>#REF!</v>
      </c>
      <c r="G54" s="67" t="e">
        <f>#REF!</f>
        <v>#REF!</v>
      </c>
      <c r="H54" s="67" t="e">
        <f>D54-F54</f>
        <v>#REF!</v>
      </c>
      <c r="I54" s="109" t="s">
        <v>38</v>
      </c>
      <c r="J54" s="107"/>
      <c r="K54" s="43" t="s">
        <v>71</v>
      </c>
      <c r="L54" s="107" t="e">
        <f>#REF!</f>
        <v>#REF!</v>
      </c>
      <c r="M54" s="66" t="e">
        <f>SUM($K$3:$K$5) + $N$2-$N$5</f>
        <v>#REF!</v>
      </c>
      <c r="N54" s="72" t="e">
        <f>COUNTIFS(Sampleカット表!#REF!, "*3D*", Sampleカット表!#REF!, "&gt;0") + COUNTIFS(Sampleカット表!#REF!, "*モニタ*", Sampleカット表!#REF!, "&gt;0")</f>
        <v>#REF!</v>
      </c>
      <c r="O54" s="66" t="e">
        <f>COUNTIFS(Sampleカット表!#REF!, "*3D*", Sampleカット表!#REF!, "&gt;0") + COUNTIFS(Sampleカット表!#REF!, "*モニタ*", Sampleカット表!#REF!, "&gt;0")</f>
        <v>#REF!</v>
      </c>
      <c r="P54" s="67" t="e">
        <f>N54-O54</f>
        <v>#REF!</v>
      </c>
      <c r="Q54" s="67" t="e">
        <f>M54-O54</f>
        <v>#REF!</v>
      </c>
      <c r="R54" s="109" t="s">
        <v>38</v>
      </c>
      <c r="S54" s="21"/>
    </row>
    <row r="55" spans="1:19" x14ac:dyDescent="0.15">
      <c r="A55" s="21"/>
      <c r="B55" s="43" t="s">
        <v>73</v>
      </c>
      <c r="C55" s="107" t="e">
        <f>#REF!</f>
        <v>#REF!</v>
      </c>
      <c r="D55" s="66" t="e">
        <f>SUM($K$3:$K$5) + $N$2-$N$5</f>
        <v>#REF!</v>
      </c>
      <c r="E55" s="72" t="e">
        <f>COUNTIFS(Sampleカット表!#REF!, "*3D*", Sampleカット表!#REF!, "&gt;0") + COUNTIFS(Sampleカット表!#REF!, "*モニタ*", Sampleカット表!#REF!, "&gt;0")</f>
        <v>#REF!</v>
      </c>
      <c r="F55" s="66" t="e">
        <f>COUNTIFS(Sampleカット表!#REF!, "*3D*", Sampleカット表!#REF!, "&gt;0") + COUNTIFS(Sampleカット表!#REF!, "*モニタ*", Sampleカット表!#REF!, "&gt;0")</f>
        <v>#REF!</v>
      </c>
      <c r="G55" s="67" t="e">
        <f>#REF!</f>
        <v>#REF!</v>
      </c>
      <c r="H55" s="67" t="e">
        <f>D55-F55</f>
        <v>#REF!</v>
      </c>
      <c r="I55" s="109" t="s">
        <v>38</v>
      </c>
      <c r="J55" s="107"/>
      <c r="K55" s="43" t="s">
        <v>73</v>
      </c>
      <c r="L55" s="107" t="e">
        <f>#REF!</f>
        <v>#REF!</v>
      </c>
      <c r="M55" s="66" t="e">
        <f>SUM($K$3:$K$5) + $N$2-$N$5</f>
        <v>#REF!</v>
      </c>
      <c r="N55" s="72" t="e">
        <f>COUNTIFS(Sampleカット表!#REF!, "*3D*", Sampleカット表!#REF!, "&gt;0") + COUNTIFS(Sampleカット表!#REF!, "*モニタ*", Sampleカット表!#REF!, "&gt;0")</f>
        <v>#REF!</v>
      </c>
      <c r="O55" s="66" t="e">
        <f>COUNTIFS(Sampleカット表!#REF!, "*3D*", Sampleカット表!#REF!, "&gt;0") + COUNTIFS(Sampleカット表!#REF!, "*モニタ*", Sampleカット表!#REF!, "&gt;0")</f>
        <v>#REF!</v>
      </c>
      <c r="P55" s="67" t="e">
        <f>N55-O55</f>
        <v>#REF!</v>
      </c>
      <c r="Q55" s="67" t="e">
        <f>M55-O55</f>
        <v>#REF!</v>
      </c>
      <c r="R55" s="109" t="s">
        <v>38</v>
      </c>
      <c r="S55" s="21"/>
    </row>
    <row r="56" spans="1:19" x14ac:dyDescent="0.15">
      <c r="A56" s="21"/>
      <c r="B56" s="58" t="s">
        <v>72</v>
      </c>
      <c r="C56" s="110" t="e">
        <f>#REF!</f>
        <v>#REF!</v>
      </c>
      <c r="D56" s="70" t="e">
        <f>SUM($K$3:$K$5) + $N$2-$N$5</f>
        <v>#REF!</v>
      </c>
      <c r="E56" s="69" t="e">
        <f>COUNTIFS(Sampleカット表!#REF!, "*3D*", Sampleカット表!#REF!, "&gt;0") + COUNTIFS(Sampleカット表!#REF!, "*モニタ*", Sampleカット表!#REF!, "&gt;0")</f>
        <v>#REF!</v>
      </c>
      <c r="F56" s="70" t="e">
        <f>COUNTIFS(Sampleカット表!#REF!, "*3D*", Sampleカット表!#REF!, "&gt;0") + COUNTIFS(Sampleカット表!#REF!, "*モニタ*", Sampleカット表!#REF!, "&gt;0")</f>
        <v>#REF!</v>
      </c>
      <c r="G56" s="70" t="e">
        <f>#REF!</f>
        <v>#REF!</v>
      </c>
      <c r="H56" s="70" t="e">
        <f>D56-F56</f>
        <v>#REF!</v>
      </c>
      <c r="I56" s="111" t="s">
        <v>38</v>
      </c>
      <c r="J56" s="107"/>
      <c r="K56" s="58"/>
      <c r="L56" s="34"/>
      <c r="M56" s="71"/>
      <c r="N56" s="69"/>
      <c r="O56" s="71"/>
      <c r="P56" s="71"/>
      <c r="Q56" s="71"/>
      <c r="R56" s="111"/>
      <c r="S56" s="21"/>
    </row>
    <row r="57" spans="1:19" x14ac:dyDescent="0.1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107"/>
      <c r="L57" s="107"/>
      <c r="M57" s="107"/>
      <c r="N57" s="107"/>
      <c r="O57" s="107"/>
      <c r="P57" s="107"/>
      <c r="Q57" s="107"/>
      <c r="R57" s="107"/>
      <c r="S57" s="21"/>
    </row>
    <row r="58" spans="1:19" x14ac:dyDescent="0.1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spans="1:19" ht="24" customHeight="1" x14ac:dyDescent="0.15">
      <c r="A59" s="21"/>
      <c r="B59" s="35" t="s">
        <v>80</v>
      </c>
      <c r="C59" s="40"/>
      <c r="D59" s="40"/>
      <c r="E59" s="40"/>
      <c r="F59" s="40"/>
      <c r="G59" s="40"/>
      <c r="H59" s="40"/>
      <c r="I59" s="41"/>
      <c r="J59" s="107"/>
      <c r="K59" s="35" t="s">
        <v>81</v>
      </c>
      <c r="L59" s="40"/>
      <c r="M59" s="40"/>
      <c r="N59" s="40"/>
      <c r="O59" s="40"/>
      <c r="P59" s="40"/>
      <c r="Q59" s="40"/>
      <c r="R59" s="41"/>
      <c r="S59" s="21"/>
    </row>
    <row r="60" spans="1:19" ht="16.5" customHeight="1" x14ac:dyDescent="0.15">
      <c r="A60" s="21"/>
      <c r="B60" s="108"/>
      <c r="C60" s="27"/>
      <c r="D60" s="19" t="s">
        <v>53</v>
      </c>
      <c r="E60" s="19" t="s">
        <v>54</v>
      </c>
      <c r="F60" s="19" t="s">
        <v>55</v>
      </c>
      <c r="G60" s="19" t="s">
        <v>56</v>
      </c>
      <c r="H60" s="19" t="s">
        <v>57</v>
      </c>
      <c r="I60" s="109"/>
      <c r="J60" s="107"/>
      <c r="K60" s="108"/>
      <c r="L60" s="42"/>
      <c r="M60" s="19" t="s">
        <v>53</v>
      </c>
      <c r="N60" s="19" t="s">
        <v>54</v>
      </c>
      <c r="O60" s="19" t="s">
        <v>55</v>
      </c>
      <c r="P60" s="19" t="s">
        <v>56</v>
      </c>
      <c r="Q60" s="19" t="s">
        <v>57</v>
      </c>
      <c r="R60" s="109"/>
      <c r="S60" s="21"/>
    </row>
    <row r="61" spans="1:19" ht="16.5" customHeight="1" x14ac:dyDescent="0.15">
      <c r="A61" s="21"/>
      <c r="B61" s="108"/>
      <c r="C61" s="107" t="s">
        <v>80</v>
      </c>
      <c r="D61" s="53" t="e">
        <f>COUNTA(Sampleカット表!$A$6:$A$15) - $K$3 - $N$3 -$N$2 -$N$5</f>
        <v>#REF!</v>
      </c>
      <c r="E61" s="53">
        <f>COUNTA(Sampleカット表!#REF!)</f>
        <v>1</v>
      </c>
      <c r="F61" s="53">
        <f>COUNTA(Sampleカット表!#REF!)</f>
        <v>1</v>
      </c>
      <c r="G61" s="53">
        <f>E61-F61</f>
        <v>0</v>
      </c>
      <c r="H61" s="53" t="e">
        <f>D61-F61</f>
        <v>#REF!</v>
      </c>
      <c r="I61" s="109" t="s">
        <v>38</v>
      </c>
      <c r="J61" s="107"/>
      <c r="K61" s="108"/>
      <c r="L61" s="107" t="s">
        <v>81</v>
      </c>
      <c r="M61" s="53" t="e">
        <f>COUNTA(Sampleカット表!$A$6:$A$15) - $K$3 - $N$3 -$N$2 -$N$5</f>
        <v>#REF!</v>
      </c>
      <c r="N61" s="53">
        <f>COUNTA(Sampleカット表!#REF!)</f>
        <v>1</v>
      </c>
      <c r="O61" s="53">
        <f>COUNTA(Sampleカット表!#REF!)</f>
        <v>1</v>
      </c>
      <c r="P61" s="53">
        <f>N61-O61</f>
        <v>0</v>
      </c>
      <c r="Q61" s="53" t="e">
        <f>M61-O61</f>
        <v>#REF!</v>
      </c>
      <c r="R61" s="109" t="s">
        <v>38</v>
      </c>
      <c r="S61" s="21"/>
    </row>
    <row r="62" spans="1:19" x14ac:dyDescent="0.15">
      <c r="A62" s="21"/>
      <c r="B62" s="54"/>
      <c r="C62" s="107" t="s">
        <v>82</v>
      </c>
      <c r="D62" s="55"/>
      <c r="E62" s="55"/>
      <c r="F62" s="55"/>
      <c r="G62" s="55"/>
      <c r="H62" s="53" t="e">
        <f>SUM(Sampleカット表!#REF!)</f>
        <v>#REF!</v>
      </c>
      <c r="I62" s="109" t="s">
        <v>83</v>
      </c>
      <c r="J62" s="107"/>
      <c r="K62" s="54"/>
      <c r="L62" s="107" t="s">
        <v>82</v>
      </c>
      <c r="M62" s="55"/>
      <c r="N62" s="55"/>
      <c r="O62" s="55"/>
      <c r="P62" s="55"/>
      <c r="Q62" s="53" t="e">
        <f>SUM(Sampleカット表!#REF!)</f>
        <v>#REF!</v>
      </c>
      <c r="R62" s="109" t="s">
        <v>83</v>
      </c>
      <c r="S62" s="21"/>
    </row>
    <row r="63" spans="1:19" x14ac:dyDescent="0.15">
      <c r="A63" s="21"/>
      <c r="B63" s="54"/>
      <c r="C63" s="107" t="s">
        <v>84</v>
      </c>
      <c r="D63" s="53" t="e">
        <f>COUNTA(Sampleカット表!$A$6:$A$15) - $K$3 - $N$3 -$N$2 -$N$5</f>
        <v>#REF!</v>
      </c>
      <c r="E63" s="67">
        <f>COUNTA(Sampleカット表!#REF!)</f>
        <v>1</v>
      </c>
      <c r="F63" s="67">
        <f>COUNTA(Sampleカット表!#REF!)</f>
        <v>1</v>
      </c>
      <c r="G63" s="67">
        <f>E63-F63</f>
        <v>0</v>
      </c>
      <c r="H63" s="53" t="e">
        <f>D63-F63</f>
        <v>#REF!</v>
      </c>
      <c r="I63" s="109" t="s">
        <v>38</v>
      </c>
      <c r="J63" s="107"/>
      <c r="K63" s="43"/>
      <c r="L63" s="107"/>
      <c r="M63" s="107"/>
      <c r="N63" s="107"/>
      <c r="O63" s="107"/>
      <c r="P63" s="107"/>
      <c r="Q63" s="107"/>
      <c r="R63" s="109"/>
      <c r="S63" s="21"/>
    </row>
    <row r="64" spans="1:19" x14ac:dyDescent="0.15">
      <c r="A64" s="21"/>
      <c r="B64" s="56"/>
      <c r="C64" s="110" t="s">
        <v>82</v>
      </c>
      <c r="D64" s="57"/>
      <c r="E64" s="57"/>
      <c r="F64" s="57"/>
      <c r="G64" s="57"/>
      <c r="H64" s="53" t="e">
        <f>SUM(Sampleカット表!#REF!)</f>
        <v>#REF!</v>
      </c>
      <c r="I64" s="111" t="s">
        <v>83</v>
      </c>
      <c r="J64" s="107"/>
      <c r="K64" s="58"/>
      <c r="L64" s="110"/>
      <c r="M64" s="110"/>
      <c r="N64" s="110"/>
      <c r="O64" s="110"/>
      <c r="P64" s="110"/>
      <c r="Q64" s="110"/>
      <c r="R64" s="111"/>
      <c r="S64" s="21"/>
    </row>
    <row r="65" spans="1:19" x14ac:dyDescent="0.15">
      <c r="A65" s="21"/>
      <c r="B65" s="2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21"/>
    </row>
    <row r="66" spans="1:19" ht="24" customHeight="1" x14ac:dyDescent="0.15">
      <c r="A66" s="21"/>
      <c r="B66" s="35" t="s">
        <v>85</v>
      </c>
      <c r="C66" s="40"/>
      <c r="D66" s="40"/>
      <c r="E66" s="40"/>
      <c r="F66" s="40"/>
      <c r="G66" s="40"/>
      <c r="H66" s="40"/>
      <c r="I66" s="41"/>
      <c r="J66" s="107"/>
      <c r="K66" s="35" t="s">
        <v>86</v>
      </c>
      <c r="L66" s="40"/>
      <c r="M66" s="40"/>
      <c r="N66" s="40"/>
      <c r="O66" s="40"/>
      <c r="P66" s="40"/>
      <c r="Q66" s="40"/>
      <c r="R66" s="41"/>
      <c r="S66" s="21"/>
    </row>
    <row r="67" spans="1:19" ht="16.5" customHeight="1" x14ac:dyDescent="0.15">
      <c r="A67" s="21"/>
      <c r="B67" s="36"/>
      <c r="C67" s="107"/>
      <c r="D67" s="19" t="s">
        <v>53</v>
      </c>
      <c r="E67" s="19" t="s">
        <v>54</v>
      </c>
      <c r="F67" s="19" t="s">
        <v>55</v>
      </c>
      <c r="G67" s="19" t="s">
        <v>56</v>
      </c>
      <c r="H67" s="19" t="s">
        <v>57</v>
      </c>
      <c r="I67" s="37"/>
      <c r="J67" s="107"/>
      <c r="K67" s="108"/>
      <c r="L67" s="107"/>
      <c r="M67" s="19" t="s">
        <v>53</v>
      </c>
      <c r="N67" s="19" t="s">
        <v>54</v>
      </c>
      <c r="O67" s="19" t="s">
        <v>55</v>
      </c>
      <c r="P67" s="19" t="s">
        <v>56</v>
      </c>
      <c r="Q67" s="19" t="s">
        <v>57</v>
      </c>
      <c r="R67" s="109"/>
      <c r="S67" s="21"/>
    </row>
    <row r="68" spans="1:19" ht="16.5" customHeight="1" x14ac:dyDescent="0.15">
      <c r="A68" s="21"/>
      <c r="B68" s="112"/>
      <c r="C68" s="110" t="s">
        <v>87</v>
      </c>
      <c r="D68" s="78" t="e">
        <f>COUNTA(Sampleカット表!$A$6:$A$15)-$N$5-$N$2</f>
        <v>#REF!</v>
      </c>
      <c r="E68" s="78">
        <f>COUNTA(Sampleカット表!#REF!)</f>
        <v>1</v>
      </c>
      <c r="F68" s="78">
        <f>COUNTA(Sampleカット表!#REF!)</f>
        <v>1</v>
      </c>
      <c r="G68" s="78">
        <f>E68-F68</f>
        <v>0</v>
      </c>
      <c r="H68" s="78" t="e">
        <f>D68-F68</f>
        <v>#REF!</v>
      </c>
      <c r="I68" s="111" t="s">
        <v>38</v>
      </c>
      <c r="J68" s="20"/>
      <c r="K68" s="112"/>
      <c r="L68" s="110" t="s">
        <v>86</v>
      </c>
      <c r="M68" s="78" t="e">
        <f>COUNTA(Sampleカット表!$A$6:$A$15)-$N$5-$N$2</f>
        <v>#REF!</v>
      </c>
      <c r="N68" s="78">
        <f>COUNTA(Sampleカット表!#REF!)</f>
        <v>1</v>
      </c>
      <c r="O68" s="78">
        <f>COUNTA(Sampleカット表!#REF!)</f>
        <v>1</v>
      </c>
      <c r="P68" s="78">
        <f>N68-O68</f>
        <v>0</v>
      </c>
      <c r="Q68" s="78" t="e">
        <f>M68-O68</f>
        <v>#REF!</v>
      </c>
      <c r="R68" s="111" t="s">
        <v>38</v>
      </c>
      <c r="S68" s="21"/>
    </row>
    <row r="69" spans="1:19" x14ac:dyDescent="0.15">
      <c r="A69" s="21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21"/>
    </row>
    <row r="70" spans="1:19" ht="21" customHeight="1" x14ac:dyDescent="0.15">
      <c r="A70" s="21"/>
      <c r="B70" s="39" t="s">
        <v>88</v>
      </c>
      <c r="C70" s="59"/>
      <c r="D70" s="40"/>
      <c r="E70" s="40"/>
      <c r="F70" s="40"/>
      <c r="G70" s="40"/>
      <c r="H70" s="40"/>
      <c r="I70" s="41"/>
      <c r="J70" s="107"/>
      <c r="K70" s="39" t="s">
        <v>89</v>
      </c>
      <c r="L70" s="40"/>
      <c r="M70" s="40"/>
      <c r="N70" s="40"/>
      <c r="O70" s="40"/>
      <c r="P70" s="40"/>
      <c r="Q70" s="40"/>
      <c r="R70" s="41"/>
      <c r="S70" s="21"/>
    </row>
    <row r="71" spans="1:19" ht="16.5" customHeight="1" x14ac:dyDescent="0.15">
      <c r="A71" s="21"/>
      <c r="B71" s="54"/>
      <c r="C71" s="42"/>
      <c r="D71" s="19" t="s">
        <v>53</v>
      </c>
      <c r="E71" s="19" t="s">
        <v>54</v>
      </c>
      <c r="F71" s="19" t="s">
        <v>55</v>
      </c>
      <c r="G71" s="19" t="s">
        <v>56</v>
      </c>
      <c r="H71" s="19" t="s">
        <v>57</v>
      </c>
      <c r="I71" s="109"/>
      <c r="J71" s="107"/>
      <c r="K71" s="54"/>
      <c r="L71" s="42"/>
      <c r="M71" s="19" t="s">
        <v>53</v>
      </c>
      <c r="N71" s="19" t="s">
        <v>54</v>
      </c>
      <c r="O71" s="19" t="s">
        <v>55</v>
      </c>
      <c r="P71" s="19" t="s">
        <v>56</v>
      </c>
      <c r="Q71" s="19" t="s">
        <v>57</v>
      </c>
      <c r="R71" s="109"/>
      <c r="S71" s="21"/>
    </row>
    <row r="72" spans="1:19" x14ac:dyDescent="0.15">
      <c r="A72" s="21"/>
      <c r="B72" s="58"/>
      <c r="C72" s="110" t="s">
        <v>88</v>
      </c>
      <c r="D72" s="78" t="e">
        <f>Sampleカット表!#REF!</f>
        <v>#REF!</v>
      </c>
      <c r="E72" s="78" t="e">
        <f>Sampleカット表!#REF!</f>
        <v>#REF!</v>
      </c>
      <c r="F72" s="78" t="e">
        <f>Sampleカット表!#REF!</f>
        <v>#REF!</v>
      </c>
      <c r="G72" s="78" t="e">
        <f>E72-F72</f>
        <v>#REF!</v>
      </c>
      <c r="H72" s="78" t="e">
        <f>D72-F72</f>
        <v>#REF!</v>
      </c>
      <c r="I72" s="111" t="s">
        <v>38</v>
      </c>
      <c r="J72" s="107"/>
      <c r="K72" s="58"/>
      <c r="L72" s="110" t="s">
        <v>89</v>
      </c>
      <c r="M72" s="78" t="e">
        <f>Sampleカット表!#REF!</f>
        <v>#REF!</v>
      </c>
      <c r="N72" s="78" t="e">
        <f>Sampleカット表!#REF!</f>
        <v>#REF!</v>
      </c>
      <c r="O72" s="78" t="e">
        <f>Sampleカット表!#REF!</f>
        <v>#REF!</v>
      </c>
      <c r="P72" s="78" t="e">
        <f>N72-O72</f>
        <v>#REF!</v>
      </c>
      <c r="Q72" s="78" t="e">
        <f>M72-O72</f>
        <v>#REF!</v>
      </c>
      <c r="R72" s="111" t="s">
        <v>38</v>
      </c>
      <c r="S72" s="21"/>
    </row>
    <row r="73" spans="1:19" x14ac:dyDescent="0.15">
      <c r="A73" s="21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21"/>
    </row>
    <row r="74" spans="1:19" ht="21" customHeight="1" x14ac:dyDescent="0.15">
      <c r="A74" s="21"/>
      <c r="B74" s="39" t="s">
        <v>90</v>
      </c>
      <c r="C74" s="59"/>
      <c r="D74" s="40"/>
      <c r="E74" s="40"/>
      <c r="F74" s="40"/>
      <c r="G74" s="40"/>
      <c r="H74" s="40"/>
      <c r="I74" s="41"/>
      <c r="J74" s="107"/>
      <c r="K74" s="39" t="s">
        <v>91</v>
      </c>
      <c r="L74" s="40"/>
      <c r="M74" s="40"/>
      <c r="N74" s="40"/>
      <c r="O74" s="40"/>
      <c r="P74" s="40"/>
      <c r="Q74" s="40"/>
      <c r="R74" s="41"/>
      <c r="S74" s="21"/>
    </row>
    <row r="75" spans="1:19" ht="16.5" customHeight="1" x14ac:dyDescent="0.15">
      <c r="A75" s="21"/>
      <c r="B75" s="54"/>
      <c r="C75" s="42"/>
      <c r="D75" s="19" t="s">
        <v>53</v>
      </c>
      <c r="E75" s="19" t="s">
        <v>54</v>
      </c>
      <c r="F75" s="19" t="s">
        <v>55</v>
      </c>
      <c r="G75" s="19" t="s">
        <v>56</v>
      </c>
      <c r="H75" s="19" t="s">
        <v>57</v>
      </c>
      <c r="I75" s="109"/>
      <c r="J75" s="107"/>
      <c r="K75" s="54"/>
      <c r="L75" s="42"/>
      <c r="M75" s="19" t="s">
        <v>53</v>
      </c>
      <c r="N75" s="19" t="s">
        <v>54</v>
      </c>
      <c r="O75" s="19" t="s">
        <v>55</v>
      </c>
      <c r="P75" s="19" t="s">
        <v>56</v>
      </c>
      <c r="Q75" s="19" t="s">
        <v>57</v>
      </c>
      <c r="R75" s="109"/>
      <c r="S75" s="21"/>
    </row>
    <row r="76" spans="1:19" x14ac:dyDescent="0.15">
      <c r="A76" s="21"/>
      <c r="B76" s="58"/>
      <c r="C76" s="110" t="s">
        <v>90</v>
      </c>
      <c r="D76" s="78" t="e">
        <f>Sampleカット表!#REF!</f>
        <v>#REF!</v>
      </c>
      <c r="E76" s="78" t="e">
        <f>Sampleカット表!#REF!</f>
        <v>#REF!</v>
      </c>
      <c r="F76" s="78" t="e">
        <f>Sampleカット表!#REF!</f>
        <v>#REF!</v>
      </c>
      <c r="G76" s="78" t="e">
        <f>E76-F76</f>
        <v>#REF!</v>
      </c>
      <c r="H76" s="78" t="e">
        <f>D76-F76</f>
        <v>#REF!</v>
      </c>
      <c r="I76" s="111" t="s">
        <v>38</v>
      </c>
      <c r="J76" s="107"/>
      <c r="K76" s="58"/>
      <c r="L76" s="110" t="s">
        <v>91</v>
      </c>
      <c r="M76" s="78" t="e">
        <f>C6</f>
        <v>#REF!</v>
      </c>
      <c r="N76" s="78" t="e">
        <f>Sampleカット表!#REF!</f>
        <v>#REF!</v>
      </c>
      <c r="O76" s="78" t="e">
        <f>Sampleカット表!#REF!</f>
        <v>#REF!</v>
      </c>
      <c r="P76" s="78" t="e">
        <f>N76-O76</f>
        <v>#REF!</v>
      </c>
      <c r="Q76" s="78" t="e">
        <f>M76-O76</f>
        <v>#REF!</v>
      </c>
      <c r="R76" s="111" t="s">
        <v>38</v>
      </c>
      <c r="S76" s="21"/>
    </row>
    <row r="77" spans="1:19" x14ac:dyDescent="0.15">
      <c r="A77" s="21"/>
      <c r="B77" s="107"/>
      <c r="C77" s="107"/>
      <c r="D77" s="107"/>
      <c r="E77" s="107"/>
      <c r="F77" s="107"/>
      <c r="G77" s="107"/>
      <c r="H77" s="107"/>
      <c r="I77" s="107"/>
      <c r="J77" s="21"/>
      <c r="K77" s="21"/>
      <c r="L77" s="21"/>
      <c r="M77" s="21"/>
      <c r="N77" s="21"/>
      <c r="O77" s="21"/>
      <c r="P77" s="21"/>
      <c r="Q77" s="21"/>
      <c r="R77" s="21"/>
      <c r="S77" s="21"/>
    </row>
    <row r="78" spans="1:19" ht="21" customHeight="1" x14ac:dyDescent="0.15">
      <c r="A78" s="21"/>
      <c r="B78" s="39" t="s">
        <v>92</v>
      </c>
      <c r="C78" s="40"/>
      <c r="D78" s="40"/>
      <c r="E78" s="40"/>
      <c r="F78" s="40"/>
      <c r="G78" s="40"/>
      <c r="H78" s="40"/>
      <c r="I78" s="41"/>
      <c r="J78" s="21"/>
      <c r="K78" s="39" t="s">
        <v>93</v>
      </c>
      <c r="L78" s="98"/>
      <c r="M78" s="191" t="s">
        <v>94</v>
      </c>
      <c r="N78" s="191"/>
      <c r="O78" s="191"/>
      <c r="P78" s="191"/>
      <c r="Q78" s="191"/>
      <c r="R78" s="99"/>
      <c r="S78" s="21"/>
    </row>
    <row r="79" spans="1:19" ht="16.5" customHeight="1" x14ac:dyDescent="0.15">
      <c r="A79" s="21"/>
      <c r="B79" s="54"/>
      <c r="C79" s="42"/>
      <c r="D79" s="19" t="s">
        <v>53</v>
      </c>
      <c r="E79" s="19" t="s">
        <v>54</v>
      </c>
      <c r="F79" s="19" t="s">
        <v>55</v>
      </c>
      <c r="G79" s="19" t="s">
        <v>56</v>
      </c>
      <c r="H79" s="19" t="s">
        <v>57</v>
      </c>
      <c r="I79" s="109"/>
      <c r="J79" s="21"/>
      <c r="K79" s="100"/>
      <c r="L79" s="21"/>
      <c r="R79" s="82"/>
      <c r="S79" s="21"/>
    </row>
    <row r="80" spans="1:19" ht="14.25" customHeight="1" x14ac:dyDescent="0.15">
      <c r="A80" s="21"/>
      <c r="B80" s="58"/>
      <c r="C80" s="110" t="s">
        <v>92</v>
      </c>
      <c r="D80" s="78" t="e">
        <f>Sampleカット表!#REF!</f>
        <v>#REF!</v>
      </c>
      <c r="E80" s="78" t="e">
        <f>Sampleカット表!#REF!</f>
        <v>#REF!</v>
      </c>
      <c r="F80" s="78" t="e">
        <f>Sampleカット表!#REF!</f>
        <v>#REF!</v>
      </c>
      <c r="G80" s="78" t="e">
        <f>E80-F80</f>
        <v>#REF!</v>
      </c>
      <c r="H80" s="78" t="e">
        <f>D80-F80</f>
        <v>#REF!</v>
      </c>
      <c r="I80" s="111" t="s">
        <v>38</v>
      </c>
      <c r="J80" s="21"/>
      <c r="K80" s="101"/>
      <c r="L80" s="34"/>
      <c r="M80" s="102"/>
      <c r="N80" s="102"/>
      <c r="O80" s="102"/>
      <c r="P80" s="102"/>
      <c r="Q80" s="102"/>
      <c r="R80" s="83"/>
      <c r="S80" s="21"/>
    </row>
    <row r="81" spans="1:19" x14ac:dyDescent="0.1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</row>
    <row r="84" spans="1:19" x14ac:dyDescent="0.15">
      <c r="A84" s="60"/>
    </row>
  </sheetData>
  <mergeCells count="3">
    <mergeCell ref="B8:E8"/>
    <mergeCell ref="K8:L8"/>
    <mergeCell ref="M78:Q78"/>
  </mergeCells>
  <phoneticPr fontId="41"/>
  <printOptions horizontalCentered="1"/>
  <pageMargins left="0.25" right="0.25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13</vt:i4>
      </vt:variant>
    </vt:vector>
  </HeadingPairs>
  <TitlesOfParts>
    <vt:vector size="15" baseType="lpstr">
      <vt:lpstr>Sampleカット表</vt:lpstr>
      <vt:lpstr>総合集計表__</vt:lpstr>
      <vt:lpstr>LOIN</vt:lpstr>
      <vt:lpstr>LOUP</vt:lpstr>
      <vt:lpstr>LOUP予定</vt:lpstr>
      <vt:lpstr>LO作画担当</vt:lpstr>
      <vt:lpstr>part</vt:lpstr>
      <vt:lpstr>Sampleカット表!Z_638ABA42_FEDF_45F0_8486_E5FBF321B061_.wvu.FilterData</vt:lpstr>
      <vt:lpstr>ガイドIN</vt:lpstr>
      <vt:lpstr>ガイドUP</vt:lpstr>
      <vt:lpstr>ガイド担当</vt:lpstr>
      <vt:lpstr>ガイド内容</vt:lpstr>
      <vt:lpstr>カット番号</vt:lpstr>
      <vt:lpstr>シート</vt:lpstr>
      <vt:lpstr>優先・備考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sato kenji</dc:creator>
  <cp:keywords/>
  <dc:description/>
  <cp:lastModifiedBy>Windows ユーザー</cp:lastModifiedBy>
  <cp:revision/>
  <cp:lastPrinted>2012-11-06T00:00:37Z</cp:lastPrinted>
  <dcterms:created xsi:type="dcterms:W3CDTF">2011-01-17T08:01:21Z</dcterms:created>
  <dcterms:modified xsi:type="dcterms:W3CDTF">2018-08-30T07:59:05Z</dcterms:modified>
  <cp:category/>
  <dc:identifier/>
  <cp:contentStatus/>
  <dc:language/>
  <cp:version/>
</cp:coreProperties>
</file>